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Desktop\"/>
    </mc:Choice>
  </mc:AlternateContent>
  <bookViews>
    <workbookView xWindow="0" yWindow="0" windowWidth="20490" windowHeight="7650"/>
  </bookViews>
  <sheets>
    <sheet name="RESUMO" sheetId="6" r:id="rId1"/>
    <sheet name="MATERIAL (AQUISIÇÕES)" sheetId="4" r:id="rId2"/>
    <sheet name="LOCAÇÕES DE IMÓVEL" sheetId="5" r:id="rId3"/>
    <sheet name="SERVIÇOS" sheetId="2" r:id="rId4"/>
    <sheet name="SOLUÇÕES DE TI" sheetId="7" r:id="rId5"/>
    <sheet name="OBRAS E SERVIÇOS DE ENGENHARIA" sheetId="3" r:id="rId6"/>
  </sheets>
  <definedNames>
    <definedName name="_xlnm.Print_Titles" localSheetId="2">'LOCAÇÕES DE IMÓVEL'!$1:$3</definedName>
    <definedName name="_xlnm.Print_Titles" localSheetId="1">'MATERIAL (AQUISIÇÕES)'!$1:$3</definedName>
    <definedName name="_xlnm.Print_Titles" localSheetId="5">'OBRAS E SERVIÇOS DE ENGENHARIA'!$1:$3</definedName>
    <definedName name="_xlnm.Print_Titles" localSheetId="3">SERVIÇOS!$1:$3</definedName>
    <definedName name="_xlnm.Print_Titles" localSheetId="4">'SOLUÇÕES DE TI'!$1:$3</definedName>
  </definedNames>
  <calcPr calcId="162913"/>
</workbook>
</file>

<file path=xl/calcChain.xml><?xml version="1.0" encoding="utf-8"?>
<calcChain xmlns="http://schemas.openxmlformats.org/spreadsheetml/2006/main">
  <c r="Q83" i="2" l="1"/>
  <c r="K5" i="3"/>
  <c r="K6" i="3"/>
  <c r="K7" i="3"/>
  <c r="K8" i="3"/>
  <c r="K9" i="3"/>
  <c r="K10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4" i="3"/>
  <c r="J51" i="3"/>
  <c r="I51" i="3"/>
  <c r="H51" i="3"/>
  <c r="G51" i="3"/>
  <c r="F51" i="3"/>
  <c r="E51" i="3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P22" i="7"/>
  <c r="O22" i="7"/>
  <c r="N22" i="7"/>
  <c r="M22" i="7"/>
  <c r="L22" i="7"/>
  <c r="K22" i="7"/>
  <c r="J22" i="7"/>
  <c r="I22" i="7"/>
  <c r="H22" i="7"/>
  <c r="G22" i="7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4" i="2"/>
  <c r="P103" i="2"/>
  <c r="O103" i="2"/>
  <c r="N103" i="2"/>
  <c r="M103" i="2"/>
  <c r="L103" i="2"/>
  <c r="K103" i="2"/>
  <c r="J103" i="2"/>
  <c r="I103" i="2"/>
  <c r="H103" i="2"/>
  <c r="G103" i="2"/>
  <c r="F103" i="2"/>
  <c r="M5" i="5"/>
  <c r="M6" i="5"/>
  <c r="M7" i="5"/>
  <c r="M8" i="5"/>
  <c r="M9" i="5"/>
  <c r="M10" i="5"/>
  <c r="M11" i="5"/>
  <c r="M12" i="5"/>
  <c r="M13" i="5"/>
  <c r="M14" i="5"/>
  <c r="M15" i="5"/>
  <c r="M16" i="5"/>
  <c r="M4" i="5"/>
  <c r="L17" i="5"/>
  <c r="K17" i="5"/>
  <c r="J17" i="5"/>
  <c r="I17" i="5"/>
  <c r="H17" i="5"/>
  <c r="G17" i="5"/>
  <c r="F17" i="5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P111" i="4"/>
  <c r="O111" i="4"/>
  <c r="K51" i="3" l="1"/>
  <c r="Q103" i="2"/>
  <c r="F111" i="4"/>
  <c r="G111" i="4"/>
  <c r="H111" i="4"/>
  <c r="I111" i="4"/>
  <c r="J111" i="4"/>
  <c r="K111" i="4"/>
  <c r="L111" i="4"/>
  <c r="M111" i="4"/>
  <c r="N111" i="4"/>
  <c r="Q4" i="4"/>
  <c r="E17" i="5"/>
  <c r="M17" i="5" s="1"/>
  <c r="F22" i="7"/>
  <c r="Q22" i="7" s="1"/>
  <c r="E111" i="4"/>
  <c r="B22" i="6" l="1"/>
  <c r="B24" i="6"/>
  <c r="B25" i="6"/>
  <c r="B26" i="6"/>
  <c r="B27" i="6"/>
  <c r="B28" i="6"/>
  <c r="G28" i="6" s="1"/>
  <c r="B29" i="6"/>
  <c r="B30" i="6"/>
  <c r="B23" i="6"/>
  <c r="B31" i="6"/>
  <c r="B32" i="6"/>
  <c r="D29" i="6"/>
  <c r="F31" i="6"/>
  <c r="F24" i="6"/>
  <c r="F20" i="6"/>
  <c r="F26" i="6"/>
  <c r="F30" i="6"/>
  <c r="F32" i="6"/>
  <c r="E21" i="6"/>
  <c r="E24" i="6"/>
  <c r="E25" i="6"/>
  <c r="E26" i="6"/>
  <c r="E27" i="6"/>
  <c r="E29" i="6"/>
  <c r="E30" i="6"/>
  <c r="E23" i="6"/>
  <c r="E31" i="6"/>
  <c r="E32" i="6"/>
  <c r="D21" i="6"/>
  <c r="D24" i="6"/>
  <c r="D25" i="6"/>
  <c r="D26" i="6"/>
  <c r="D27" i="6"/>
  <c r="D30" i="6"/>
  <c r="D23" i="6"/>
  <c r="D31" i="6"/>
  <c r="D32" i="6"/>
  <c r="D22" i="6"/>
  <c r="C29" i="6"/>
  <c r="C23" i="6"/>
  <c r="C32" i="6"/>
  <c r="C26" i="6"/>
  <c r="C21" i="6"/>
  <c r="C22" i="6"/>
  <c r="D20" i="6"/>
  <c r="C20" i="6"/>
  <c r="E20" i="6"/>
  <c r="Q4" i="7"/>
  <c r="G27" i="6" l="1"/>
  <c r="G24" i="6"/>
  <c r="B20" i="6"/>
  <c r="G20" i="6" s="1"/>
  <c r="F29" i="6"/>
  <c r="G29" i="6" s="1"/>
  <c r="G32" i="6"/>
  <c r="Q111" i="4"/>
  <c r="G31" i="6"/>
  <c r="B21" i="6"/>
  <c r="B33" i="6" s="1"/>
  <c r="G30" i="6"/>
  <c r="G26" i="6"/>
  <c r="D33" i="6"/>
  <c r="G23" i="6"/>
  <c r="E22" i="6"/>
  <c r="E33" i="6" s="1"/>
  <c r="G21" i="6" l="1"/>
  <c r="F33" i="6"/>
  <c r="G22" i="6"/>
  <c r="C25" i="6"/>
  <c r="G25" i="6" s="1"/>
  <c r="C33" i="6" l="1"/>
  <c r="G33" i="6"/>
</calcChain>
</file>

<file path=xl/sharedStrings.xml><?xml version="1.0" encoding="utf-8"?>
<sst xmlns="http://schemas.openxmlformats.org/spreadsheetml/2006/main" count="974" uniqueCount="376">
  <si>
    <t>VALOR R$ (EXPECTATIVA)</t>
  </si>
  <si>
    <t>TIPO</t>
  </si>
  <si>
    <t>CONTRATO</t>
  </si>
  <si>
    <t>GABINETE</t>
  </si>
  <si>
    <t>ADMINISTRAÇÃO</t>
  </si>
  <si>
    <t>AGRICULTURA E MEIO AMBIENTE</t>
  </si>
  <si>
    <t>ASSISTÊNCIA SOCIAL</t>
  </si>
  <si>
    <t>EDUCAÇÃO</t>
  </si>
  <si>
    <t>ESPORTES, CULTURA E LAZER</t>
  </si>
  <si>
    <t>FINANÇAS</t>
  </si>
  <si>
    <t>INFRAESTRUTURA</t>
  </si>
  <si>
    <t>SAÚDE</t>
  </si>
  <si>
    <t>TOTAL</t>
  </si>
  <si>
    <t>LOTES EXCLUSIVOS</t>
  </si>
  <si>
    <t>-</t>
  </si>
  <si>
    <t>NÃO</t>
  </si>
  <si>
    <t>SIM</t>
  </si>
  <si>
    <t>NUM</t>
  </si>
  <si>
    <t xml:space="preserve">SIM </t>
  </si>
  <si>
    <t>EMP</t>
  </si>
  <si>
    <t>ITENS EXLUSIVOS</t>
  </si>
  <si>
    <t>AGÊNCIA DE PUBLICIDADE</t>
  </si>
  <si>
    <t xml:space="preserve">SHOW ARTÍSTICO - PÉ DE SOJA </t>
  </si>
  <si>
    <t>CAPACITAÇÃO DE SERVIDORES</t>
  </si>
  <si>
    <t xml:space="preserve">LOCAÇÃO DE KIT FORMATURA - CONTENDO: BECA INFANTIL </t>
  </si>
  <si>
    <t>SERVIÇOS TÉCNICOS E ESPECIALIZADO DE ENGENHARIA E CONSULTORIA</t>
  </si>
  <si>
    <t>AGOSTO - PRORROGAÇÃO</t>
  </si>
  <si>
    <t>MARÇO - PRORROGAÇÃO</t>
  </si>
  <si>
    <t>MARÇO PRORROGAÇÃO</t>
  </si>
  <si>
    <t>SERVIÇOS TÉCNICOS ESPECIALIZADOS ENVOLVENDO AREAS ASDMINISTRATIVAS</t>
  </si>
  <si>
    <t>ABRIL PRORROGAÇÃO</t>
  </si>
  <si>
    <t>FORNECIMENTO DE LICENÇA ANUAL PARA USO DO SOFTWARE DE GERENCIAMENTO DE HORAS TRABALHADAS</t>
  </si>
  <si>
    <t>JUNHO PRORROGAÇÃO</t>
  </si>
  <si>
    <t>JULHO PRORROGAÇÃO</t>
  </si>
  <si>
    <t>FORNECIMENTO DE CAFÉ DA MANHÃ COMPLETO, REFEIÇÕES PRONTAS EM MARMITEX E REFEIÇÕES SELF-SERVICE, COM A FINALIDADE DE ATENDER OS PACIENTES EM TRATAMENTO, BEM COMO PARA ATENDER OS MOTORISTAS QUE FAZEM O TRANSPORTE DESTES, NO MUNICÍPIO DE DOURADOS/MS.</t>
  </si>
  <si>
    <t>SETEMBRO PRORROGAÇÃO</t>
  </si>
  <si>
    <t>FEVEREIRO PRORROGAÇÃO</t>
  </si>
  <si>
    <t>INSTALAÇÕES ELÉTRICAS PARA ILUMINAÇÃO DE NATAL/PRAÇA</t>
  </si>
  <si>
    <t xml:space="preserve">MANUTENÇÃO DE POÇOS ARTESIANOS </t>
  </si>
  <si>
    <t>QUADRA E URBANIZAÇÃO DO BOMFIM</t>
  </si>
  <si>
    <t>CALÇADAS E ACESSO AOS PRÉDIOS PÚBLICOS E BUEIROS</t>
  </si>
  <si>
    <t xml:space="preserve">REFORMA E AMPLIAÇÃO DA UBS ILVO DALBOSCO </t>
  </si>
  <si>
    <t>CONSTRUÇÃO DE CASAS HABITACIONAIS.</t>
  </si>
  <si>
    <t>PAVIMENTAÇÃO BOCAJÁ</t>
  </si>
  <si>
    <t>CONSTRUÇÃO DA ESCOLA JUDITH (NOVA)</t>
  </si>
  <si>
    <t>GÊNEROS ALIMENTÍCIOS ATRAVÉS DA AGRICULTURA FAMILIAR - PNAE</t>
  </si>
  <si>
    <t>MATERIAIS PARA MANUTENÇÃO DA ILUMINAÇÃO PÚBLICA</t>
  </si>
  <si>
    <t>KITS ESCOLARES PARA SEREM DISTRIBUÍDOS GRATUITAMENTE AOS ALUNOS, PROFESSORES, COORDENADORES, DIRETORES E EQUIPE TÉCNICA DA REDE MUNICIPAL DE ENSINO</t>
  </si>
  <si>
    <t>GÊNEROS ALIMENTÍCIOS (PERECÍVEIS E NÃO PERECÍVEIS) DESTINADOS À MERENDA ESCOLAR</t>
  </si>
  <si>
    <t>LOCAÇÃO DE IMÓVEL PARA POSTO DE ATENDIMENTO ELEITORAL</t>
  </si>
  <si>
    <t>LOCAÇÃO DE IMÓVEL PARA O ANDAMENTO DOS PROCESSOS DE REGULARIZAÇÃO FUNDIÁRIA</t>
  </si>
  <si>
    <t>LOCAÇÃO DE IMÓVEL PARA ATENDER O DOF E FORÇA NACIONAL</t>
  </si>
  <si>
    <t>LOCAÇÃO DE IMÓVEL PARA ATENDER A EQUIPE DE DIGITALIZAÇÃO SALA DE APOIO</t>
  </si>
  <si>
    <t>LOCAÇÃO DE IMÓVEL PARA ATENDER A SECRETARIA MUNICIPAL DE ASSISTENCIA SOCIAL (SEDE)</t>
  </si>
  <si>
    <t>GÁS OXIGÊNIO MEDICINAL</t>
  </si>
  <si>
    <t>MATERIAIS DE CONSTRUÇÃO, PARA ATENDER AS NECESSIDADES DAS SECRETARIAS MUNICIPAIS</t>
  </si>
  <si>
    <t>MATERIAIS DE LABORATÓRIO</t>
  </si>
  <si>
    <t>MATERIAIS MÉDICOS HOSPITALARES E CORRELATOS</t>
  </si>
  <si>
    <t>MATERIAL ODONTOLÓGICO</t>
  </si>
  <si>
    <t>PRODUTOS PARA LIMPEZA E MANUTENÇÃO DE PISCINA</t>
  </si>
  <si>
    <t>ELABORAÇÃO DO LAUDO TÉCNICO DE CONDIÇÕES DO TRABALHO (LTCAT), PROGRAMA DE GERENCIAMENTO DE RISCOS (PGR) E PROGRAMA DE CONTROLE MÉDICO E DE SAÚDE OCUPACIONAL (PCMSO)</t>
  </si>
  <si>
    <t>MANUTENÇÃO EM RELÓGIO DE PONTO</t>
  </si>
  <si>
    <t>REVISÃO GERAL, MANUTENÇÃO E TESTE DE FUNCIONAMENTO DOS EQUIPAMENTOS DO HOSPITAL MUNICIPAL</t>
  </si>
  <si>
    <t>OBRAS E SERVIÇOS DE ENGENHARIA</t>
  </si>
  <si>
    <t>SERVIÇOS</t>
  </si>
  <si>
    <t>LOCAÇÕES</t>
  </si>
  <si>
    <t>QUANTIDADE DE PROCESSOS</t>
  </si>
  <si>
    <t>MATERIAIS DE EXPEDIENTE</t>
  </si>
  <si>
    <t>MATERIAIS PEDAGÓGICOS E DE PAPELARIA</t>
  </si>
  <si>
    <t>COMBUSTÍVEL TIPO (ETANOL, GASOLINA COMUM, ÓLEO DIESEL S-10 E ÓLEO DIESEL COMUM)</t>
  </si>
  <si>
    <t>LUBRIFICANTES, GRAXAS, ADITIVOS PARA RADIADOR E AGENTES REDUTORES LÍQUIDOS DE ÓXIDOS DE NITROGÊNIO AUTOMOTIVO</t>
  </si>
  <si>
    <t>MATERIAIS DE INFORMÁTICA</t>
  </si>
  <si>
    <t>MATERIAIS DE HIGIENE</t>
  </si>
  <si>
    <t>MATERIAIS E PRODUTOS DE LIMPEZA</t>
  </si>
  <si>
    <t>MATERIAIS ESPORTIVOS E DE RECREAÇÃO</t>
  </si>
  <si>
    <t>MATERIAIS DESCARTÁVEIS</t>
  </si>
  <si>
    <t>CONFECÇÃO DE MATERIAIS GRÁFICOS</t>
  </si>
  <si>
    <t>PEÇAS AUTOMOTIVAS PARA MANUTENÇÃO DE VEÍCULOS LEVES E MÉDIOS</t>
  </si>
  <si>
    <t>RECARGA DE GÁS LIQUEFEITO DE PETRÓLEO (GLP), EM BOTIJÃO DE 13 KG E 45 KG, VASILHAMES E KIT DE REGULADOR DE GÁS DE BAIXA PRESSÃO PARA BOTIJÃO</t>
  </si>
  <si>
    <t>CONTÍNUO</t>
  </si>
  <si>
    <t>PEÇAS AUTOMOTIVAS PARA MANUTENÇÃO DE MAQUINAS PESADAS</t>
  </si>
  <si>
    <t>PEÇAS AUTOMOTIVAS PARA MANUTENÇÃO DE CAMINHÕES</t>
  </si>
  <si>
    <t>PEÇAS AUTOMOTIVAS PARA MANUTENÇÃO DE VEÍCULOS ÔNIBUS</t>
  </si>
  <si>
    <t>FORNECIMENTO DE REFEIÇÕES PRONTAS TIPO MARMITEX</t>
  </si>
  <si>
    <t>MASSA ASFÁLTICA (CBUQ) PARA APLICAÇÃO A QUENTE</t>
  </si>
  <si>
    <t>MASSA ASFÁLTICA (CBUQ) PARA APLICAÇÃO A FRIO E EMULSÃO ASFÁLTICA</t>
  </si>
  <si>
    <t>MEDICAMENTOS PARA ATENDER O HOSPITAL MUNICIPAL E AS UNIDADES BÁSICAS DE SAÚDE</t>
  </si>
  <si>
    <t>MOTOCICLETAS PARA SEREM SORTEADAS COMO PRÊMIOS NA FESTA DO PÉ DE SOJA SOLTEIRO</t>
  </si>
  <si>
    <t>OVOS DE CHOCOLATE PARA SEREM DISTRIBUÍDOS AOS ALUNOS DAS UNIDADES ESCOLARES EM COMEMORAÇÃO À PÁSCOA</t>
  </si>
  <si>
    <t>PRÊMIOS PARA SEREM SORTEADOS NA FESTA DO PÉ DE SOJA</t>
  </si>
  <si>
    <t>TROFÉUS E MEDALHAS</t>
  </si>
  <si>
    <t>MATERIAIS DE COPA E COZINHA</t>
  </si>
  <si>
    <t>CESSÃO DE DIREITO DE USO (LOCAÇÃO) DE SISTEMAS DE GESTÃO PÚBLICA EM NUVEM</t>
  </si>
  <si>
    <t>CONSÓRCIO MULTIFACETÁRIO SUL FRONTEIRA, PARA FORMALIZAÇÃO DE CONTRATO DE RATEIO QUE TEM POR OBJETIVO O REPASSE DE RECURSOS PARA COBRIR A COTA DE RATEIO DE DESPESAS PARA PROMOVER O ADEQUADO FUNCIONAMENTO E MANUTENÇÃO DA GESTÃO ASSOCIADA ENTRE OS MUNICÍPIOS CONSORCIADOS.</t>
  </si>
  <si>
    <t>PANETONES E CHOCOTONES E EMBALAGENS PARA OS MESMOS PARA ATENDER O PROJETO ENCANTO DE NATAL</t>
  </si>
  <si>
    <t xml:space="preserve">PAPEL SULFITE A4 </t>
  </si>
  <si>
    <t>APARELHOS DE AR CONDICIONADO E CORTINAS DE AR, INSTALADO</t>
  </si>
  <si>
    <t>BOMBA PARA POÇO</t>
  </si>
  <si>
    <t>EQUIPAMENTOS E FERRAMENTAS</t>
  </si>
  <si>
    <t>MOBILIARIOS PARA AS UNIDADES ESCOLARES</t>
  </si>
  <si>
    <t>EQUIPAMENTOS DE INFORMÁTICA (COMPUTADORES, NOTEBOOKS, TABLETS, SCANNERS, MONITORES, PROJETORES E TELEVISORES)</t>
  </si>
  <si>
    <t>LOCAÇÃO E INSTALAÇÃO DE BRINQUEDOS INFLÁVEIS</t>
  </si>
  <si>
    <t>SERVIÇO DE TELEFONIA</t>
  </si>
  <si>
    <t>MANUTENÇÃO CORRETIVA E PREVENTIVA NOS APARELHOS DE AR CONDICIONADO INSTALADOS NOS PRÉDIOS PÚBLICOS</t>
  </si>
  <si>
    <t>MANUTENÇÃO PREVENTIVA E CORRETIVA EM ÔNIBUS</t>
  </si>
  <si>
    <t>ANÁLISE DE RADIAÇÃO DO HOSPITAL</t>
  </si>
  <si>
    <t>DEDETIZAÇÃO / DESINSETIZAÇÃO</t>
  </si>
  <si>
    <t>APÓLICE DE SEGURO PARA MOTORISTA E ALUNOS QUE UTILIZAM OS ÔNIBUS ESCOLARES</t>
  </si>
  <si>
    <t>EXAMES LABORATORIAIS NÃO EXISTENTES NA REDE BÁSICA</t>
  </si>
  <si>
    <t>IMPERMEABILIZAÇÃO DA CAIXA D’ÁGUA DO HOSPITAL MUNICIPAL</t>
  </si>
  <si>
    <t>MANUTENÇÃO DO SISTEMA DE ILUMINAÇÃO PÚBLICA</t>
  </si>
  <si>
    <t>MANUTENÇÃO PREVENTIVA E CORRETIVA EM CAMINHÕES</t>
  </si>
  <si>
    <t>MANUTENÇÃO PREVENTIVA E CORRETIVA EM MÁQUINAS PESADAS</t>
  </si>
  <si>
    <t>OUTSOURCING DE IMPRESSÃO</t>
  </si>
  <si>
    <t>TELECOMUNICAÇÕES PARA PROVER ACESSO À INTERNET</t>
  </si>
  <si>
    <t>REALIZAÇÃO DE EXAMES DE ULTRASSONOGRAFIA A SEREM REALIZADOS NO HOSPITAL MUNICIPAL E EMISSÃO DE LAUDOS DE RAIO-X POR UM MÉDICO ESPECIALISTA</t>
  </si>
  <si>
    <t>ANÁLISE DE ELETROCARDIOGRAMA (ECG’s)</t>
  </si>
  <si>
    <t>ASSESSORIA E CONSULTORIA JURÍDICA</t>
  </si>
  <si>
    <t>CESSÃO DE USO DE SOFTWARE DE GESTÃO ESCOLAR, COM MÓDULO DE ENSINO A DISTÂNCIA (EAD) E GESTÃO DO TRANSPORTE ESCOLAR</t>
  </si>
  <si>
    <t>LAVAGEM E HIGIENIZAÇÃO DE VEÍCULOS E MAQUINÁRIOS</t>
  </si>
  <si>
    <t>PACOTE DE SERVIÇOS DOS CORREIOS</t>
  </si>
  <si>
    <t>ARBITRAGEM ESPORTIVA NAS MODALIDADES FUTEBOL SUÍÇO, FUTSAL E VOLEIBOL</t>
  </si>
  <si>
    <t>ASSESSORIA E CONSULTORIA ESPECIALIZADA NA ÁREA DE EDUCAÇÃO</t>
  </si>
  <si>
    <t>JARDINAGENS E PODAS DE ÁRVORES</t>
  </si>
  <si>
    <t>LICENCIAMENTO DE SOFTWARE DE GESTÃO DE SAÚDE, SENDO OS MÓDULOS DE GESTÃO HOSPITALAR E ATENÇÃO ESPECIALIZADA</t>
  </si>
  <si>
    <t>ALINHAMENTO, BALANCEAMENTO, CAMBAGEM E CASTER</t>
  </si>
  <si>
    <t>DIGITALIZAÇÃO DE DOCUMENTOS E GESTÃO ARQUVÍSTICA - LOCAÇÃO, INSTALAÇÃO, IMPLANTAÇÃO, DIGITALIZAÇAO, MANUTENÇÃO DE SOFTWARES INTEGRADOS DE GESTÃO PÚBLICA, COM ACESSO SIMULTANEO PARA USUARIOS DA ADMINISTRAÇAO MUNICIPAL</t>
  </si>
  <si>
    <t>LOCAÇÃO DE BENS ESTRUTURAIS E SERVIÇOS DE SONORIZAÇÃO PARA EVENTOS</t>
  </si>
  <si>
    <t>MANUTENÇÃO PREVENTIVA E CORRETIVA EM VEÍCULOS LEVES E MÉDIO</t>
  </si>
  <si>
    <t>INSPEÇÃO VEÍCULAR</t>
  </si>
  <si>
    <t>DESENVOLVIMENTO DE WEBSITE, CONSTRUÇÃO, MANUTENÇÃO, SUPORTE E HOSPDAGEM DO SITE E E-MAIL INSTITUCIONAL</t>
  </si>
  <si>
    <t>GÊNEROS ALIMENTÍCIOS PARA ATENDER A DEMANDA DAS SECRETARIAS</t>
  </si>
  <si>
    <t>PRODUTOS DE LAVANDEIRIA DE HOSPITALAR</t>
  </si>
  <si>
    <t>CERTIFICADO DIGITAL PADRÃO ICP-BRASIL</t>
  </si>
  <si>
    <t>REACARGA DE EXTINTOR DE INCÊNDIO</t>
  </si>
  <si>
    <t>ELEMENTO DE DESPESA</t>
  </si>
  <si>
    <t xml:space="preserve">Elementos de despesa: </t>
  </si>
  <si>
    <t>30 – Material de Consumo</t>
  </si>
  <si>
    <t>31 – Premiações Culturais, Artísticas, Científicas, Desportivas e Outras</t>
  </si>
  <si>
    <t>32 – Material, Bem ou Serviço para Distribuição Gratuita</t>
  </si>
  <si>
    <t>EXCLUSIVO ME EPP MEI</t>
  </si>
  <si>
    <t>MATERIAL</t>
  </si>
  <si>
    <t>SOLUÇÕES DE TI</t>
  </si>
  <si>
    <t>MATERIAIS PARA ATENDER O PROJETO LAGUNA BRILHA, NA CONFECÇÃO DE DECORAÇÕES NATALINAS</t>
  </si>
  <si>
    <t xml:space="preserve">DRENAGEM E PAVIMENTAÇÃO ASFÁLTICA NA RUA PROJETADA 01, DISTRITO BOCAJÁ </t>
  </si>
  <si>
    <t xml:space="preserve">APÓLICE DE SEGURO VEICULAR </t>
  </si>
  <si>
    <t>DRENAGEM NA RUA JOÃO FERNANDES PEREIRA, DISTRITO BOCAJÁ</t>
  </si>
  <si>
    <t>DATA ESTIMADA PARA ABERTURA DE PROCESSO</t>
  </si>
  <si>
    <t>1º SEMESTRE/24</t>
  </si>
  <si>
    <t>CONFECÇÃO DE UNIFORMES SECRETARIAS</t>
  </si>
  <si>
    <t>CONFECÇÃO DE UNIFORMES ESCOLARES</t>
  </si>
  <si>
    <t>CONFECÇÃO E FORNECIMENTO DE PLACAS DE IDENTIFICAÇÃO DAS SALAS E DOS PRÉDIOS</t>
  </si>
  <si>
    <t xml:space="preserve">MATERIAIS FISIOTERAPEUTICOS </t>
  </si>
  <si>
    <t>2º SEMESTRE/24</t>
  </si>
  <si>
    <t>AGOSTO PRORROGAÇÃO</t>
  </si>
  <si>
    <t/>
  </si>
  <si>
    <t xml:space="preserve">TRANSFERENCIA DE RECURSOS PÚBLICOS ASSOMASUL </t>
  </si>
  <si>
    <t>REFORMA DO PAÇO MUNICIPAL</t>
  </si>
  <si>
    <t>PAVIMENTAÇÃO DAS ENTRADAS DA CIDADE - LIMPA RODA</t>
  </si>
  <si>
    <t>CONVÊNIO ESTADO</t>
  </si>
  <si>
    <t>PROJETO LAGOA</t>
  </si>
  <si>
    <t>FORNECIMENTO DE REFEIÇÕES PRONTAS TIPO SELF SERVICE EM DOURADOS</t>
  </si>
  <si>
    <t>SEGURANÇA E BRIGADA DE INCÊNDIO - FESTA PÉ DE SOJA SOLTEIRO</t>
  </si>
  <si>
    <t>SERVIÇO DE SERRALHERIA COM FORNECIMENTO DE MATERIAIS</t>
  </si>
  <si>
    <t>SERVIÇO DE CONSERTO, MONTAGEM E TROCA DE PNEUS</t>
  </si>
  <si>
    <t>DEZEMBRO/24</t>
  </si>
  <si>
    <t>DESENVOLVIMENTO E IMPLANTAÇÃO DO SISTEMA DE INFORMAÇÕES GEOGRÁFICAS, LEVANTAMENTO AEROFOTOGRAMÉTRICO E ORTOFOTO, COM GSD DE 10 CM, ATUALIZAÇÃO CADASTRAL DAS EDIFICAÇÕES, FOTOS E RECLASSIFICAÇÃO DE EDIFICAÇÕES, PGV – PLANTA GENÉRICA DE VALORES, MAPA URBANO BÁSICO, IMPLANTAÇÃO DOS MÓDULOS CEMITÉRIO, CARTÓRIO E WEBGIS, BEM COMO TREINAMENTO E CONSULTORIA</t>
  </si>
  <si>
    <t>GRUPO MUSICAL PARA SHOW ARTÍSTICO</t>
  </si>
  <si>
    <t>PLAQUETAS ADESIVAS FLEXIVEIS NUMERADAS PARA IDENTIFICAÇÃO DE BENS PATRIMONIAIS.</t>
  </si>
  <si>
    <t>MADEIRAS PARA REPAROS EM PONTES DO MUNICÍPO.</t>
  </si>
  <si>
    <t>PRÊMIOS PARA SEREM SORTEADOS NO IPTU PREMIADO</t>
  </si>
  <si>
    <t>FMMA</t>
  </si>
  <si>
    <t>FMAS</t>
  </si>
  <si>
    <t>FIS</t>
  </si>
  <si>
    <t>VIDEOMONITORAMENTO COM FORNECIMENTO E INSTALAÇÃO DE CAMERAS NOS PRÉDIOS PÚBLICOS E NAS VIAS (ENTRADA E SAÍDA) DA CIDADE</t>
  </si>
  <si>
    <t>CONVÊNIO FEDERAL</t>
  </si>
  <si>
    <t>AMPLIAÇÃO 02 SALAS DE AULA - CEI CRECHE DOLVANINO (Recursos Proprios)</t>
  </si>
  <si>
    <t>CONVÊNIO ITAIPU</t>
  </si>
  <si>
    <t>CONSTRUÇÃO DE 02 BARRACÕES CENTRO COMUNITÁRIO - ALDEIAS JACARÉ E GUAIMBE</t>
  </si>
  <si>
    <t>CIDADE DO NATAL</t>
  </si>
  <si>
    <t>PRAÇA JARDIM ITALIA</t>
  </si>
  <si>
    <t>SECRETARIA DE OBRAS - (Administrativo, banheiros e barracao)</t>
  </si>
  <si>
    <t>PRAÇA CENTRAL - Concha Acustica</t>
  </si>
  <si>
    <t>AQUECIMENTO DA PISCINA</t>
  </si>
  <si>
    <t>REVITALIZAÇÃO E AMPLIAÇÃO DA FEIRINHA MUNICIPAL E CALÇADAS</t>
  </si>
  <si>
    <t>REVITALIZAÇÃO DE CALÇADAS AO REDOR DO CAMPO DE FUTEBOL - (BANHEIROS E VESTIARIOS)</t>
  </si>
  <si>
    <t>ROLO COMPACTADOR - EMENDA FEDERAL</t>
  </si>
  <si>
    <t>FMMA - FUNDO DO MEIO AMBIENTE</t>
  </si>
  <si>
    <t>MUDAS DE ÁRVORES</t>
  </si>
  <si>
    <t>PRÊMIOS PARA SEREM SORTEADOS NOS PROGRAMAS LAGUNA CONSCIENTE E LAGUNA BRILHA</t>
  </si>
  <si>
    <t>SACOS PARA LIXO, NA COR VERDE, PARA A COLETA DE MATERIAIS RECICLÁVEIS, PARA ATENDIMENTO DO PROGRAMA MUNICIPAL COLETA SELETIVA "LAGUNA CONSCIENTE"</t>
  </si>
  <si>
    <t>FMAS - FUNDO DE ASSISTÊNCIA SOCIAL</t>
  </si>
  <si>
    <t>ENXOVAIS PARA COMPOR OS KITS NATALIDADE A SEREM DISTRIBUÍDOS ÀS GESTANTES EM SITUAÇÃO DE VULNERABILIDADE SOCIAL</t>
  </si>
  <si>
    <t>FIS - FUNDO DE INVESTIMENTO SOCIAL</t>
  </si>
  <si>
    <t>CESTAS BÁSICAS E KITS DE HIGIENE E LIMPEZA PARA ATENDER O PROGRAMA PRÓ FAMÍLIA</t>
  </si>
  <si>
    <t>CESTAS BÁSICAS PARA ATENDIMENTO DE BENEFÍCIOS EVENTUAIS DE FAMÍLIAS EM SITUAÇÃO DE VULNERABILIDADE SOCIAL</t>
  </si>
  <si>
    <t>COBERTORES PARA ATENDER AS FAMÍLIAS CADASTRADAS NO CRAS/CREAS</t>
  </si>
  <si>
    <t>LOCAÇÃO DE ÁREA PARA O TRANSBORDO DO LIXO URBANO</t>
  </si>
  <si>
    <t>LOCAÇÃO DE IMÓVEL, RUA LIDIO VILHALBA Nº 1138 (LAGUNA BRILHA)</t>
  </si>
  <si>
    <t>COLETA, TRANSPORTE, TRATAMENTO E DESTINAÇÃO FINAL DE RESÍDUOS DE SERVIÇOS DE SAÚDE DOS GRUPOS “A”, “B” E “E” PROVENIENTE DAS UNIDADES DE SAÚDE</t>
  </si>
  <si>
    <t>CONFECÇÃO DE ESTRUTURA PARA O NATAL "LAGUNA BRILHA"</t>
  </si>
  <si>
    <t>TRANSPORTE DE COLETA DO CONTÊINER/LOCAÇÃO (CAÇAMBA ROLL-ON ROL-OFF ECOLÓGICA) PARA ARMAZENAMENTO TEMPORÁRIO E DESTINAÇÃO FINAL AMBIENTALMENTE ADEQUADA DOS RESÍDUOS SÓLIDOS DO MUNICÍPIO</t>
  </si>
  <si>
    <t xml:space="preserve">JUNHO PRORROGAÇÃO </t>
  </si>
  <si>
    <t>GRUPO MUSICAL PARA ANIMAÇÃO DOS BAILES DO GRUPO DA 3ª IDADE</t>
  </si>
  <si>
    <t>EQUIPAMENTOS DE PROTEÇÃO INDIVIDUAL - EPI</t>
  </si>
  <si>
    <t>MOCHILAS E ESTOJOS PARA SEREM DISTRIBUÍDOS GRATUITAMENTE AOS ALUNOS</t>
  </si>
  <si>
    <t>PNEUS LINHA PESADA</t>
  </si>
  <si>
    <t>FÓRMULAS ALIMENTARES INFANTIS E DIETAS ENTERAIS</t>
  </si>
  <si>
    <t xml:space="preserve">PRESTAÇÃO DE SERVIÇO DE LOCAÇÃO DE MAQUINÁRIOS PESADOS COM OPERADOR E MOTORISTA, INCLUINDO COMBUSTÍVEL </t>
  </si>
  <si>
    <t>PNEUS, CAMARAS DE AR, PROTETORES, BICOS LINHA LEVE</t>
  </si>
  <si>
    <t>DECORAÇÕES/ORNAMENTO</t>
  </si>
  <si>
    <t>NOVEMBRO</t>
  </si>
  <si>
    <t>DEZEMBRO</t>
  </si>
  <si>
    <t>JARDINAGEM</t>
  </si>
  <si>
    <t>JUNHO/24</t>
  </si>
  <si>
    <t>CORTINAS/PERSIANAS</t>
  </si>
  <si>
    <t>JULHO/24</t>
  </si>
  <si>
    <t xml:space="preserve">CONSTRUÇÃO DE 02 QUADRAS DE AREIA </t>
  </si>
  <si>
    <t>CONVÊNIO</t>
  </si>
  <si>
    <t>MOBILIÁRIO/MÓVEIS</t>
  </si>
  <si>
    <t>SISTEMA DE ABASTECIMENTO DE ÁGUA POTÁVEL</t>
  </si>
  <si>
    <t>CONSTRUÇÃO/REFORMA DE INFRAESTRUTURA PARA UVR (UTR)</t>
  </si>
  <si>
    <t>ELABORAÇÃO/REVISÃO DE PLANO DE SANEAMENTO</t>
  </si>
  <si>
    <t>ESTEIRA DE SEPARAÇÃO DE RESÍDUOS</t>
  </si>
  <si>
    <t xml:space="preserve">ESTEIRA DE ELEVAÇÃO DE RESÍDUOS </t>
  </si>
  <si>
    <t>PRENSA ENFARDADEIRA VERTICAL</t>
  </si>
  <si>
    <t>DISTRIBUIDOR DE DEJETO LÍQUIDO</t>
  </si>
  <si>
    <t>VEÍCULOS LEVES (AUTOMÓVEIS)</t>
  </si>
  <si>
    <t xml:space="preserve">HOTELARIA/ HOSPEDAGEM (CAFÉ DA MANHÃ) </t>
  </si>
  <si>
    <t>LOCAÇÃO DE GERADOR DE ENERGIA</t>
  </si>
  <si>
    <t>OUTUBRO/24</t>
  </si>
  <si>
    <t>LOCAÇÃO DE IMÓVEL PARA ATENDER AS NECESSIDADES DA SECRETARIA DE SAÚDE</t>
  </si>
  <si>
    <t>LOCAÇÃO DE APARELHO RAIO-X</t>
  </si>
  <si>
    <t>PAVIMENTAÇÃO URBANA</t>
  </si>
  <si>
    <t>TOTAL ESTIMADO DAS CONTRATAÇÕES</t>
  </si>
  <si>
    <t xml:space="preserve">RECUPERAÇÃO DE NASCENTES (MUDAS DE ÁRVORES) </t>
  </si>
  <si>
    <t>MATERIAIS PEDAGÓGICOS PARA FONO E PSICÓLOGO</t>
  </si>
  <si>
    <t>AQUISIÇÃO DE APARELHO DE RAIO-X</t>
  </si>
  <si>
    <t>EMENDA PARLAMENTAR</t>
  </si>
  <si>
    <t>CONFECÇÃO DE CAMISETAS PARA EVENTOS</t>
  </si>
  <si>
    <t>ATA</t>
  </si>
  <si>
    <t>CONTRATO  / ATA RP</t>
  </si>
  <si>
    <t>REVISÃO E ACOMPANHAMENTO DO VALOR ADICIONADO FISCAL - ICMS</t>
  </si>
  <si>
    <t>SERVIÇO DE PINTURA</t>
  </si>
  <si>
    <t>MÓDULO DE CONSULTA NF</t>
  </si>
  <si>
    <t xml:space="preserve">MÓDULO DE ASSINADOR DE DOCUMENTOS DIGITAIS </t>
  </si>
  <si>
    <t>LICENÇA DE USO AUTODESK (AUTOCAD)</t>
  </si>
  <si>
    <t xml:space="preserve">AMPLIAÇÃO SALAS DE AULA - CEI CRECHE DOLVANINO </t>
  </si>
  <si>
    <t>REFORMA ESCOLA JUDITH</t>
  </si>
  <si>
    <t>REFORMA CEI (CRECHE)</t>
  </si>
  <si>
    <t xml:space="preserve">SERVIÇO DE INSTALAÇÃO, MANUTENÇÃO E CONFIGURAÇÃO DE TELEFONIA </t>
  </si>
  <si>
    <t>LOCAÇÃO DE BANHEIRO QUIMICO</t>
  </si>
  <si>
    <t>LOCAÇÃO DE MESAS E CADEIRAS PARA EVENTOS</t>
  </si>
  <si>
    <t>PUBLICIDADE ( PROPAGANDA VOLANTE )</t>
  </si>
  <si>
    <t>SERVIÇO DE DECORAÇÃO DE AMBIENTE</t>
  </si>
  <si>
    <t xml:space="preserve">LOCAÇÃO DE ESPAÇO DE EVENTO </t>
  </si>
  <si>
    <t xml:space="preserve">LOCAÇÃO DE IMÓVEL PARA CULTURA </t>
  </si>
  <si>
    <t>PARQUE INFANTIL ( PLAYGROUND) NO BOCAJÁ (AO LADO DO CAMPO)</t>
  </si>
  <si>
    <t>ACADEMIA AO AR LIVRE</t>
  </si>
  <si>
    <t>CONSTRUÇÃO DE MEIA QUADRA DE BASQUETE NO CARAPÃ E CERCAMENTO (FECHAMENTO) DA QUADRA E CAMPO</t>
  </si>
  <si>
    <t>ILUMINAÇÃO DE CAMPO DE FUTEBOL DO CARAPÃ E BOCAJÁ E ALDEIAS</t>
  </si>
  <si>
    <t>CONSTRUÇÃO DE BANHEIROS NO CAMPO (TERRÃO)</t>
  </si>
  <si>
    <t>CERCAMENTO DE POÇOS TURBULARES PROFUNDOS</t>
  </si>
  <si>
    <t>PERFURAÇÃO DE POÇOS ARTESIANOS</t>
  </si>
  <si>
    <t>CONSTRUÇÃO DA SEC. DE AGRICULTURA DE MEIO AMBIENTE</t>
  </si>
  <si>
    <t>LOCAÇÃO DE FANTASIAS PARA EVENTOS</t>
  </si>
  <si>
    <t>TESTE ESTANQUEIDADE</t>
  </si>
  <si>
    <t>AUTORIZAÇÃO DE PERFURAÇÃO</t>
  </si>
  <si>
    <t>SERVIÇO DE OUTORGA DE USO DA ÁGUA</t>
  </si>
  <si>
    <t>ENSILADEIRA</t>
  </si>
  <si>
    <t>GRADE NIVELADORA</t>
  </si>
  <si>
    <t>PLANTADEIRA</t>
  </si>
  <si>
    <t>LOCAÇÃO IMÓVEL</t>
  </si>
  <si>
    <t>LOCAÇÃO ESTRUTURA</t>
  </si>
  <si>
    <t>CONSTRUÇÃO CREAS</t>
  </si>
  <si>
    <t xml:space="preserve">AMPLIAÇÃO DE SALAS CRAS </t>
  </si>
  <si>
    <t>TANQUE DE COMBUSTÍVEL AÉREO</t>
  </si>
  <si>
    <t>MATERIAL HIDRÁULICO</t>
  </si>
  <si>
    <t>PLACAS DE SINALIZAÇÃO VIÁRIA</t>
  </si>
  <si>
    <t xml:space="preserve">LIMPEZA DA CAIXA D’ÁGUA </t>
  </si>
  <si>
    <t>SERVIÇO DE VIDRAÇARIA</t>
  </si>
  <si>
    <t>SERVIÇO DE MANUTENÇÃO E REPARO EM PONTES</t>
  </si>
  <si>
    <t>CONTRATAÇÃO DE EMPRESA ESPECIALIZADA PARA TAPA BURACO</t>
  </si>
  <si>
    <t>REFORMA DA PRAÇA CENTRAL ( BANHEIROS, QUIOSQUES, CALÇADAS )</t>
  </si>
  <si>
    <t xml:space="preserve">PLAYGROUND PARA PRAÇAS </t>
  </si>
  <si>
    <t>PAVILHÃO DE EVENTOS E REFORMA NO PARQUE DE EXPOSIÇÕES</t>
  </si>
  <si>
    <t>CONSTRUÇÃO DE ÁREA DE LAZER ( DESCANÇO ) NO PÁTIO DE OBRAS</t>
  </si>
  <si>
    <t>NUVEM PARA E-SUS</t>
  </si>
  <si>
    <t>MANUTENÇÃO  DE FOGÃO/ MANUTENÇÃO DE REFRIGERAÇÃO</t>
  </si>
  <si>
    <t>BRINQUEDOS PARA DISTRIBUIR NA SALA DE VACINA</t>
  </si>
  <si>
    <t>EQUIPAMENTOS ODONTOLÓGICOS</t>
  </si>
  <si>
    <t>SERVIÇO DE SINALIZAÇÃO ( CICLOFAIXAS )</t>
  </si>
  <si>
    <t>ADESÃO A SERVIÇOS/ BENS DO CONSÓRCIO SUL FRONTEIRA</t>
  </si>
  <si>
    <t>MANUTENÇÃO DO APARELHO DE RAIO-X</t>
  </si>
  <si>
    <t>SISTEMA PARA GESTÃO DO SUAS</t>
  </si>
  <si>
    <t>INSTALAÇÃO DE RADIOAMADOR PX</t>
  </si>
  <si>
    <t>SERVIÇO DE TRANSPORTE RODOVIÁRIO INTERMUNICIPAL E INTERESTADUAL COM MOTORISTA PARA ATENDER OS IDOSOS E LOCAÇÃO DE ÔNIBUS</t>
  </si>
  <si>
    <t>LOCAÇÃO DE DEPOSITO DE MATERIAIS DE LIMPEZA, UTENSILIOS, ARQUIVOS E ALMOXARIFADO (GAB, ASS. SOCIAL, EDUCAÇÃO E CONSELHO</t>
  </si>
  <si>
    <t xml:space="preserve">SERVIÇO DE MANUTENÇÃO PREDIAL ELÉTRICA </t>
  </si>
  <si>
    <t>CONSERTO, MANUTENÇÃO E AFERIÇÃO DE TACÓGRAFOS DE ÔNIBUS, CAMINHÕES E VAN</t>
  </si>
  <si>
    <t xml:space="preserve">MATERIAIS ELÉTRICOS PARA MANUTENÇÃO PREDIAL </t>
  </si>
  <si>
    <t>LICENCIAMENTO QGIS</t>
  </si>
  <si>
    <t>BOMBAS DE ABASTECIMENTO DE COMBUSTÍVEL COM MARCADOR DE LITROS</t>
  </si>
  <si>
    <t>BRINQUEDOS PARA CRECHE</t>
  </si>
  <si>
    <t>COMPRESSOR DE AR PROFISSIONAL</t>
  </si>
  <si>
    <t>MATERIAIS PARA VIVEIRO MUNICIPAL</t>
  </si>
  <si>
    <t>RELÓGIO DE PONTO</t>
  </si>
  <si>
    <t>CONFECÇÃO DE UNIFORMES ESPORTIVOS</t>
  </si>
  <si>
    <t>OBJETO</t>
  </si>
  <si>
    <t>KIT BRINDES PARA EVENTOS</t>
  </si>
  <si>
    <t>BALANÇA RODOVIÁRIA, PARA PESAGEM DE CAMINHÃO</t>
  </si>
  <si>
    <t>EQUIPAMENTOS ELETRÔNICOS, ELETROPORTÁTEIS E ELETRODOMÉSTICOS</t>
  </si>
  <si>
    <t>VEÍCULOS MÉDIOS (AUTOMÓVEIS)</t>
  </si>
  <si>
    <t>VEÍCULOS (AMBULÂNCIAS)</t>
  </si>
  <si>
    <t>VEÍCULO VAN</t>
  </si>
  <si>
    <t>VEÍCULO CAMINHÃO PARA PRANCHA</t>
  </si>
  <si>
    <t>VEÍCULO CAMINHÃO COMPACTADOR DE LIXO - EMENDA FEDERAL</t>
  </si>
  <si>
    <t xml:space="preserve">VEÍCULO CAMINHÃO DE COLETA SELETIVA DE RECICLÁVEIS </t>
  </si>
  <si>
    <t>VEÍCULO MOTOCICLETA</t>
  </si>
  <si>
    <t>VEÍCULO ÔNIBUS ESCOLAR</t>
  </si>
  <si>
    <t>VEÍCULO ÔNIBUS PARA TRANSPORTE DE USUÁRIOS</t>
  </si>
  <si>
    <t>ASSESSORIA E CONSULTORIA IMPOSTO TERRITORIAL RURAL - ITR</t>
  </si>
  <si>
    <t>ASSESSORIA E CONSULTORIA PARA IMPLEMENTAÇÃO DA LEI GERAL DE PROTEÇÃO DE DADOS - LGPD</t>
  </si>
  <si>
    <t>ASSESSORIA E CONSULTORIA EM GESTÃO PATRIMONIAL</t>
  </si>
  <si>
    <t>ASSESSORIA E CONSULTORIA EM IMPOSTO DE RENDA - IR</t>
  </si>
  <si>
    <t>ASSESSORIA E CONSULTORIA EM IMPOSTO SOBRE SERVIÇOS - ISS</t>
  </si>
  <si>
    <t>ASSESSORIA E CONSULTORIA AMBIENTAL</t>
  </si>
  <si>
    <t>ASSESSORIA E CONSULTORIA EM FINANÇAS PÚBLICAS, ABRANGENDO: ORIENTAÇÃO QUANTO À EXECUÇÃO ORÇAMENTÁRIA E CONTABILIDADE PÚBLICA</t>
  </si>
  <si>
    <t>CONTRATAÇÃO DE SERVIÇOS DE MÃO DE OBRA PARA VIVEIRO</t>
  </si>
  <si>
    <t>CONTRATAÇÃO TEATRAL / CIRCO</t>
  </si>
  <si>
    <t>LIMPEZA DE FOSSA SÉPTICA E CAIXAS DE GORDURA</t>
  </si>
  <si>
    <t>MANUTENÇÃO DE MICROPIPETAS</t>
  </si>
  <si>
    <t>MANUTENÇÃO PREVENTIVA E CORRETIVA DO GRUPO GERADOR DE ENERGIA</t>
  </si>
  <si>
    <t>MANUTENÇÃO DE SOM AUTOMOTIVO</t>
  </si>
  <si>
    <t>REFORMA DE ESTOFADOS DOS BANCOS DOS VEÍCULOS ÔNIBUS E CAMINHÕES</t>
  </si>
  <si>
    <t>REVISÃO PERIÓDICA DE VEÍCULO CONFORME MANUAL DO FABRICANTE</t>
  </si>
  <si>
    <t>SERVIÇO DE OFICINEIROS ( CREDENCIAMENTO )</t>
  </si>
  <si>
    <t>CONTRATAÇÃO DE EMPRESA PARA GERENCIAMENTO DOS ATOS LEGAIS ( LEIS, DECRETOS, ETC.)</t>
  </si>
  <si>
    <t>SISTEMA PARA LICENCIAMENTO AMBIENTAL</t>
  </si>
  <si>
    <t>CONSTRUÇÃO DE SALAS ADMINISTRATIVAS PARA SECRETARIA DE ESPORTES</t>
  </si>
  <si>
    <t>SUMIDORO E CX SAO TRANSBORDO</t>
  </si>
  <si>
    <t>CARRETINHA PARA TRATOR</t>
  </si>
  <si>
    <t>ROÇADEIRA DE MÃO</t>
  </si>
  <si>
    <r>
      <t>LOCAÇÃO DE IMÓVEL PARA ATENDER A SECRETARIA MUNICIPAL DE ADMINISTRAÇÃO</t>
    </r>
    <r>
      <rPr>
        <b/>
        <sz val="8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PARA O FUNCIONAMENTO DO DEPÓSITO DE BENS INSERSÍVEIS</t>
    </r>
  </si>
  <si>
    <t>ESPORTES</t>
  </si>
  <si>
    <t>CAIXA SAO</t>
  </si>
  <si>
    <t>1º SEMESTRE/25</t>
  </si>
  <si>
    <t>JANEIRO/25</t>
  </si>
  <si>
    <t>FEVEREIRO/25</t>
  </si>
  <si>
    <t>MARÇO/25</t>
  </si>
  <si>
    <t>NOVEMBRO/24</t>
  </si>
  <si>
    <t>1º semestre/25</t>
  </si>
  <si>
    <t>MAIO/25</t>
  </si>
  <si>
    <t>2º SEMESTRE/25</t>
  </si>
  <si>
    <t>MAIO PRORROGAÇÃO</t>
  </si>
  <si>
    <t>ASSESSORIA E CONSULTORIA E-SOCIAL</t>
  </si>
  <si>
    <t>OUTUBRO/25</t>
  </si>
  <si>
    <t>CONTRATAÇÕES MEDICOS ESPECIALISTAS PARA SAÚDE</t>
  </si>
  <si>
    <t>55,000,00</t>
  </si>
  <si>
    <t>JUNHO/25</t>
  </si>
  <si>
    <t>ABRIL/25</t>
  </si>
  <si>
    <t>JULHO/25</t>
  </si>
  <si>
    <t>AGOSTO/25</t>
  </si>
  <si>
    <t>IMPLANTAÇÃO DA ILUMINAÇÃO PÚBLICA ATÉ COAMO/ ATE O PARQUE DE EXPOSIÇÃO</t>
  </si>
  <si>
    <t>SETEMBRO/25</t>
  </si>
  <si>
    <t>LEITE UHT INTEGRAL PARA ATENDER O PROGRAMA NUTRI LEITE</t>
  </si>
  <si>
    <t>SRP / CONTRATO</t>
  </si>
  <si>
    <t>1ºSEMESTRE/25</t>
  </si>
  <si>
    <t>CONSTRUÇÃO PRAÇA BOCAJÁ</t>
  </si>
  <si>
    <t>PORTAL DA CIDADE E RESTAURAÇÃO DOS MONUMENTOS MUNICIPAIS</t>
  </si>
  <si>
    <t>SERVIÇO DE RESTAURAÇÃO DAS ESCULTURAS E MONUMENTOS MUNICIPAIS</t>
  </si>
  <si>
    <r>
      <t xml:space="preserve">PCA - PLANO DE CONTRATAÇÕES  ANUAL - </t>
    </r>
    <r>
      <rPr>
        <b/>
        <sz val="14"/>
        <color indexed="8"/>
        <rFont val="Calibri"/>
        <family val="2"/>
      </rPr>
      <t>AQUISIÇÕES</t>
    </r>
    <r>
      <rPr>
        <b/>
        <sz val="12"/>
        <color indexed="8"/>
        <rFont val="Calibri"/>
        <family val="2"/>
      </rPr>
      <t xml:space="preserve">  - LAGUNA CARAPÃ-MS - 2025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</si>
  <si>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 xml:space="preserve">LOCAÇÕES DE IMÓVEIS </t>
    </r>
    <r>
      <rPr>
        <b/>
        <sz val="12"/>
        <color indexed="8"/>
        <rFont val="Calibri"/>
        <family val="2"/>
      </rPr>
      <t>-  LAGUNA CARAPÃ-MS - 2025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</si>
  <si>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SERVIÇOS</t>
    </r>
    <r>
      <rPr>
        <b/>
        <sz val="12"/>
        <color indexed="8"/>
        <rFont val="Calibri"/>
        <family val="2"/>
      </rPr>
      <t xml:space="preserve"> - LAGUNA CARAPÃ-MS - 2025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</si>
  <si>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SOLUÇÕES DE TI</t>
    </r>
    <r>
      <rPr>
        <b/>
        <sz val="12"/>
        <color indexed="8"/>
        <rFont val="Calibri"/>
        <family val="2"/>
      </rPr>
      <t xml:space="preserve"> - LAGUNA CARAPÃ-MS - 2025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</si>
  <si>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OBRAS E SERVIÇOS DE ENGENHARIA</t>
    </r>
    <r>
      <rPr>
        <b/>
        <sz val="12"/>
        <color indexed="8"/>
        <rFont val="Calibri"/>
        <family val="2"/>
      </rPr>
      <t xml:space="preserve"> - LAGUNA CARAPÃ-MS - 2025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</si>
</sst>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&quot;R$&quot;\ #,##0.00"/>
  </numFmts>
  <fonts count="2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indexed="8"/>
      <name val="Calibri"/>
      <family val="2"/>
    </font>
    <font>
      <sz val="8"/>
      <name val="Century Gothic"/>
      <family val="2"/>
    </font>
    <font>
      <sz val="11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entury Gothic"/>
      <family val="2"/>
    </font>
    <font>
      <b/>
      <sz val="8"/>
      <color theme="0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Century Gothic"/>
      <family val="2"/>
    </font>
    <font>
      <b/>
      <sz val="8"/>
      <color theme="1"/>
      <name val="Century Gothic"/>
      <family val="2"/>
    </font>
    <font>
      <sz val="8"/>
      <color theme="3"/>
      <name val="Century Gothic"/>
      <family val="2"/>
    </font>
    <font>
      <sz val="8"/>
      <color rgb="FF222222"/>
      <name val="Century Gothic"/>
      <family val="2"/>
    </font>
    <font>
      <b/>
      <sz val="8"/>
      <color theme="1"/>
      <name val="Century Gothic"/>
      <family val="2"/>
    </font>
    <font>
      <sz val="8"/>
      <color theme="0"/>
      <name val="Century Gothic"/>
      <family val="2"/>
    </font>
    <font>
      <sz val="8"/>
      <color theme="1"/>
      <name val="Calibri"/>
      <family val="2"/>
    </font>
    <font>
      <sz val="8"/>
      <color rgb="FFFF0000"/>
      <name val="Century Gothic"/>
      <family val="2"/>
    </font>
    <font>
      <b/>
      <sz val="12"/>
      <color theme="1"/>
      <name val="Calibri"/>
      <family val="2"/>
    </font>
    <font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8EAADB"/>
      </left>
      <right/>
      <top style="thin">
        <color rgb="FF8EAADB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11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/>
    <xf numFmtId="164" fontId="16" fillId="0" borderId="0" xfId="0" applyNumberFormat="1" applyFont="1"/>
    <xf numFmtId="0" fontId="18" fillId="2" borderId="0" xfId="0" applyFont="1" applyFill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8" fillId="2" borderId="0" xfId="0" applyNumberFormat="1" applyFont="1" applyFill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/>
    <xf numFmtId="49" fontId="14" fillId="2" borderId="0" xfId="0" applyNumberFormat="1" applyFont="1" applyFill="1" applyAlignment="1">
      <alignment horizontal="center" vertical="center" wrapText="1"/>
    </xf>
    <xf numFmtId="8" fontId="13" fillId="3" borderId="1" xfId="1" applyNumberFormat="1" applyFont="1" applyFill="1" applyBorder="1" applyAlignment="1">
      <alignment horizontal="left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left" vertical="center" wrapText="1"/>
    </xf>
    <xf numFmtId="44" fontId="12" fillId="0" borderId="1" xfId="1" applyFont="1" applyFill="1" applyBorder="1"/>
    <xf numFmtId="164" fontId="10" fillId="0" borderId="1" xfId="0" applyNumberFormat="1" applyFont="1" applyBorder="1" applyAlignment="1">
      <alignment horizontal="left" vertical="center" wrapText="1"/>
    </xf>
    <xf numFmtId="164" fontId="19" fillId="0" borderId="1" xfId="0" applyNumberFormat="1" applyFont="1" applyBorder="1" applyAlignment="1">
      <alignment horizontal="left" vertical="center" wrapText="1"/>
    </xf>
    <xf numFmtId="0" fontId="26" fillId="0" borderId="0" xfId="0" applyFont="1"/>
    <xf numFmtId="44" fontId="10" fillId="0" borderId="1" xfId="0" applyNumberFormat="1" applyFont="1" applyBorder="1" applyAlignment="1">
      <alignment horizontal="left" vertical="center" wrapText="1"/>
    </xf>
    <xf numFmtId="44" fontId="13" fillId="0" borderId="2" xfId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4" fontId="27" fillId="0" borderId="1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left" vertical="center" wrapText="1"/>
    </xf>
    <xf numFmtId="44" fontId="27" fillId="0" borderId="1" xfId="0" applyNumberFormat="1" applyFont="1" applyFill="1" applyBorder="1" applyAlignment="1">
      <alignment horizontal="left" vertical="center" wrapText="1"/>
    </xf>
    <xf numFmtId="44" fontId="12" fillId="0" borderId="1" xfId="0" applyNumberFormat="1" applyFont="1" applyFill="1" applyBorder="1"/>
    <xf numFmtId="49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4" fontId="25" fillId="0" borderId="1" xfId="0" applyNumberFormat="1" applyFont="1" applyFill="1" applyBorder="1" applyAlignment="1">
      <alignment horizontal="left" vertical="center" wrapText="1"/>
    </xf>
    <xf numFmtId="44" fontId="13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44" fontId="13" fillId="0" borderId="2" xfId="0" applyNumberFormat="1" applyFont="1" applyFill="1" applyBorder="1" applyAlignment="1">
      <alignment horizontal="left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44" fontId="15" fillId="0" borderId="2" xfId="0" applyNumberFormat="1" applyFont="1" applyFill="1" applyBorder="1" applyAlignment="1">
      <alignment horizontal="left" vertical="center" wrapText="1"/>
    </xf>
    <xf numFmtId="14" fontId="22" fillId="0" borderId="2" xfId="0" applyNumberFormat="1" applyFont="1" applyFill="1" applyBorder="1" applyAlignment="1">
      <alignment horizontal="center" vertical="center" wrapText="1"/>
    </xf>
    <xf numFmtId="44" fontId="13" fillId="0" borderId="2" xfId="0" quotePrefix="1" applyNumberFormat="1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4" fontId="13" fillId="0" borderId="2" xfId="0" applyNumberFormat="1" applyFont="1" applyFill="1" applyBorder="1" applyAlignment="1">
      <alignment horizontal="center" vertical="center" wrapText="1"/>
    </xf>
    <xf numFmtId="44" fontId="12" fillId="0" borderId="2" xfId="0" applyNumberFormat="1" applyFont="1" applyFill="1" applyBorder="1"/>
    <xf numFmtId="44" fontId="15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4" fontId="15" fillId="0" borderId="1" xfId="1" applyFont="1" applyFill="1" applyBorder="1" applyAlignment="1">
      <alignment horizontal="center" vertical="center" wrapText="1"/>
    </xf>
    <xf numFmtId="17" fontId="13" fillId="0" borderId="1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Fill="1" applyBorder="1"/>
    <xf numFmtId="44" fontId="24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44" fontId="20" fillId="0" borderId="1" xfId="0" applyNumberFormat="1" applyFont="1" applyFill="1" applyBorder="1" applyAlignment="1">
      <alignment horizontal="center" vertical="center" wrapText="1"/>
    </xf>
    <xf numFmtId="44" fontId="2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44" fontId="15" fillId="0" borderId="2" xfId="0" applyNumberFormat="1" applyFont="1" applyFill="1" applyBorder="1" applyAlignment="1">
      <alignment horizontal="center" vertical="center" wrapText="1"/>
    </xf>
    <xf numFmtId="44" fontId="13" fillId="0" borderId="2" xfId="0" applyNumberFormat="1" applyFont="1" applyFill="1" applyBorder="1"/>
    <xf numFmtId="0" fontId="15" fillId="0" borderId="1" xfId="0" applyFont="1" applyFill="1" applyBorder="1" applyAlignment="1">
      <alignment horizontal="center" vertical="center" wrapText="1"/>
    </xf>
    <xf numFmtId="44" fontId="0" fillId="0" borderId="1" xfId="0" applyNumberFormat="1" applyFill="1" applyBorder="1"/>
    <xf numFmtId="44" fontId="16" fillId="0" borderId="1" xfId="0" applyNumberFormat="1" applyFont="1" applyFill="1" applyBorder="1"/>
    <xf numFmtId="44" fontId="21" fillId="0" borderId="1" xfId="1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vertical="center"/>
    </xf>
    <xf numFmtId="44" fontId="15" fillId="0" borderId="1" xfId="1" applyFont="1" applyFill="1" applyBorder="1" applyAlignment="1">
      <alignment horizontal="left" vertical="center" wrapText="1"/>
    </xf>
    <xf numFmtId="44" fontId="13" fillId="0" borderId="1" xfId="1" applyFont="1" applyFill="1" applyBorder="1" applyAlignment="1">
      <alignment horizontal="right" vertical="center" wrapText="1"/>
    </xf>
    <xf numFmtId="44" fontId="13" fillId="0" borderId="1" xfId="1" applyFont="1" applyFill="1" applyBorder="1"/>
    <xf numFmtId="44" fontId="22" fillId="0" borderId="1" xfId="0" applyNumberFormat="1" applyFont="1" applyFill="1" applyBorder="1" applyAlignment="1">
      <alignment horizontal="left" vertical="center" wrapText="1"/>
    </xf>
    <xf numFmtId="44" fontId="22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44" fontId="16" fillId="0" borderId="2" xfId="0" applyNumberFormat="1" applyFont="1" applyFill="1" applyBorder="1"/>
    <xf numFmtId="44" fontId="19" fillId="0" borderId="1" xfId="0" applyNumberFormat="1" applyFont="1" applyFill="1" applyBorder="1" applyAlignment="1">
      <alignment horizontal="left" vertical="center" wrapText="1"/>
    </xf>
    <xf numFmtId="44" fontId="19" fillId="0" borderId="2" xfId="0" applyNumberFormat="1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4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0" borderId="0" xfId="0" applyFont="1"/>
  </cellXfs>
  <cellStyles count="2">
    <cellStyle name="Moeda" xfId="1" builtinId="4"/>
    <cellStyle name="Normal" xfId="0" builtinId="0"/>
  </cellStyles>
  <dxfs count="193">
    <dxf>
      <font>
        <b/>
        <sz val="8"/>
        <name val="Century Gothic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font>
        <sz val="8"/>
        <name val="Century Gothic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GERAL-style" pivot="0" count="4">
      <tableStyleElement type="headerRow" dxfId="192"/>
      <tableStyleElement type="totalRow" dxfId="191"/>
      <tableStyleElement type="firstRowStripe" dxfId="190"/>
      <tableStyleElement type="secondRowStripe" dxfId="18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PCA - PLANO DE CONTRATAÇÕES  ANUAL - 2025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10"/>
          <c:order val="0"/>
          <c:tx>
            <c:strRef>
              <c:f>RESUMO!$A$33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RESUMO!$B$19:$F$19</c:f>
              <c:strCache>
                <c:ptCount val="5"/>
                <c:pt idx="0">
                  <c:v>MATERIAL</c:v>
                </c:pt>
                <c:pt idx="1">
                  <c:v>LOCAÇÕES</c:v>
                </c:pt>
                <c:pt idx="2">
                  <c:v>SERVIÇOS</c:v>
                </c:pt>
                <c:pt idx="3">
                  <c:v>SOLUÇÕES DE TI</c:v>
                </c:pt>
                <c:pt idx="4">
                  <c:v>OBRAS E SERVIÇOS DE ENGENHARIA</c:v>
                </c:pt>
              </c:strCache>
            </c:strRef>
          </c:cat>
          <c:val>
            <c:numRef>
              <c:f>RESUMO!$B$33:$F$33</c:f>
              <c:numCache>
                <c:formatCode>_-"R$"\ * #,##0.00_-;\-"R$"\ * #,##0.00_-;_-"R$"\ * "-"??_-;_-@</c:formatCode>
                <c:ptCount val="5"/>
                <c:pt idx="0">
                  <c:v>34023789.027000003</c:v>
                </c:pt>
                <c:pt idx="1">
                  <c:v>344305.4</c:v>
                </c:pt>
                <c:pt idx="2">
                  <c:v>14778710.055000002</c:v>
                </c:pt>
                <c:pt idx="3">
                  <c:v>2907929.6900000004</c:v>
                </c:pt>
                <c:pt idx="4">
                  <c:v>24034109.842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3-45BC-9192-2A52A0A6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389891168"/>
        <c:axId val="1"/>
      </c:barChart>
      <c:catAx>
        <c:axId val="1389891168"/>
        <c:scaling>
          <c:orientation val="maxMin"/>
        </c:scaling>
        <c:delete val="0"/>
        <c:axPos val="l"/>
        <c:numFmt formatCode="_(\R\$* #,##0.00_);_(\R\$* \(#,##0.00\);_(\R\$* &quot;-&quot;??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t"/>
        <c:numFmt formatCode="_-&quot;R$&quot;\ * #,##0.00_-;\-&quot;R$&quot;\ * #,##0.00_-;_-&quot;R$&quot;\ * &quot;-&quot;??_-;_-@" sourceLinked="1"/>
        <c:majorTickMark val="out"/>
        <c:minorTickMark val="none"/>
        <c:tickLblPos val="nextTo"/>
        <c:crossAx val="1389891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155239628588974"/>
          <c:y val="0.14120809948550378"/>
          <c:w val="5.6926145137215528E-2"/>
          <c:h val="6.481683255072305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80314965" l="0.51181102362204722" r="0.51181102362204722" t="0.78740157480314965" header="0.31496062000000008" footer="0.3149606200000000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563880</xdr:colOff>
      <xdr:row>18</xdr:row>
      <xdr:rowOff>0</xdr:rowOff>
    </xdr:to>
    <xdr:graphicFrame macro="">
      <xdr:nvGraphicFramePr>
        <xdr:cNvPr id="2236" name="Gráfico 6">
          <a:extLst>
            <a:ext uri="{FF2B5EF4-FFF2-40B4-BE49-F238E27FC236}">
              <a16:creationId xmlns:a16="http://schemas.microsoft.com/office/drawing/2014/main" id="{F97FF69B-C081-B1BC-40E8-91CFDD675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8" name="Table_19" displayName="Table_19" ref="B3:R110" totalsRowShown="0" headerRowDxfId="177" dataDxfId="176" totalsRowBorderDxfId="175">
  <sortState ref="B4:S110">
    <sortCondition ref="C4:C110"/>
    <sortCondition ref="B4:B110"/>
  </sortState>
  <tableColumns count="17">
    <tableColumn id="1" name="OBJETO" dataDxfId="174"/>
    <tableColumn id="2" name="ELEMENTO DE DESPESA" dataDxfId="173"/>
    <tableColumn id="4" name="CONTRATO  / ATA RP" dataDxfId="172"/>
    <tableColumn id="5" name="GABINETE" dataDxfId="171"/>
    <tableColumn id="6" name="ADMINISTRAÇÃO" dataDxfId="170"/>
    <tableColumn id="7" name="AGRICULTURA E MEIO AMBIENTE" dataDxfId="169"/>
    <tableColumn id="17" name="FMMA - FUNDO DO MEIO AMBIENTE" dataDxfId="168"/>
    <tableColumn id="8" name="ASSISTÊNCIA SOCIAL" dataDxfId="167"/>
    <tableColumn id="18" name="FMAS - FUNDO DE ASSISTÊNCIA SOCIAL" dataDxfId="166"/>
    <tableColumn id="19" name="FIS - FUNDO DE INVESTIMENTO SOCIAL" dataDxfId="165"/>
    <tableColumn id="9" name="EDUCAÇÃO" dataDxfId="164"/>
    <tableColumn id="10" name="ESPORTES, CULTURA E LAZER" dataDxfId="163"/>
    <tableColumn id="11" name="FINANÇAS" dataDxfId="162"/>
    <tableColumn id="12" name="INFRAESTRUTURA" dataDxfId="161"/>
    <tableColumn id="13" name="SAÚDE" dataDxfId="160"/>
    <tableColumn id="14" name="TOTAL ESTIMADO DAS CONTRATAÇÕES" dataDxfId="159">
      <calculatedColumnFormula>SUM('MATERIAL (AQUISIÇÕES)'!$E4:$P4)</calculatedColumnFormula>
    </tableColumn>
    <tableColumn id="16" name="DATA ESTIMADA PARA ABERTURA DE PROCESSO" dataDxfId="158"/>
  </tableColumns>
  <tableStyleInfo name="GERAL-style" showFirstColumn="1" showLastColumn="1" showRowStripes="1" showColumnStripes="0"/>
</table>
</file>

<file path=xl/tables/table2.xml><?xml version="1.0" encoding="utf-8"?>
<table xmlns="http://schemas.openxmlformats.org/spreadsheetml/2006/main" id="9" name="Table_110" displayName="Table_110" ref="B3:N16" totalsRowShown="0" headerRowDxfId="149" dataDxfId="148" totalsRowDxfId="147" totalsRowBorderDxfId="146">
  <autoFilter ref="B3:N16"/>
  <sortState ref="B4:N14">
    <sortCondition ref="B3:B14"/>
  </sortState>
  <tableColumns count="13">
    <tableColumn id="1" name="OBJETO" dataDxfId="145" totalsRowDxfId="144"/>
    <tableColumn id="2" name="ELEMENTO DE DESPESA" dataDxfId="143" totalsRowDxfId="142"/>
    <tableColumn id="4" name="CONTRATO" dataDxfId="141" totalsRowDxfId="140"/>
    <tableColumn id="5" name="GABINETE" dataDxfId="139" totalsRowDxfId="138"/>
    <tableColumn id="6" name="ADMINISTRAÇÃO" dataDxfId="137" totalsRowDxfId="136"/>
    <tableColumn id="3" name="FMMA - FUNDO DO MEIO AMBIENTE" dataDxfId="135" totalsRowDxfId="134"/>
    <tableColumn id="8" name="ASSISTÊNCIA SOCIAL" dataDxfId="133" totalsRowDxfId="132"/>
    <tableColumn id="9" name="EDUCAÇÃO" dataDxfId="131" totalsRowDxfId="130"/>
    <tableColumn id="7" name="ESPORTES" dataDxfId="129" totalsRowDxfId="128" dataCellStyle="Moeda"/>
    <tableColumn id="11" name="FINANÇAS" dataDxfId="127" totalsRowDxfId="126"/>
    <tableColumn id="10" name="SAÚDE" dataDxfId="125" totalsRowDxfId="124"/>
    <tableColumn id="14" name="TOTAL ESTIMADO DAS CONTRATAÇÕES" dataDxfId="123" totalsRowDxfId="122">
      <calculatedColumnFormula>SUM(E4:L4)</calculatedColumnFormula>
    </tableColumn>
    <tableColumn id="16" name="DATA ESTIMADA PARA ABERTURA DE PROCESSO" dataDxfId="121" totalsRowDxfId="120"/>
  </tableColumns>
  <tableStyleInfo name="GERAL-style" showFirstColumn="1" showLastColumn="1" showRowStripes="1" showColumnStripes="0"/>
</table>
</file>

<file path=xl/tables/table3.xml><?xml version="1.0" encoding="utf-8"?>
<table xmlns="http://schemas.openxmlformats.org/spreadsheetml/2006/main" id="6" name="Table_17" displayName="Table_17" ref="B3:S102" totalsRowShown="0" headerRowDxfId="109" dataDxfId="108" totalsRowDxfId="107" totalsRowBorderDxfId="106">
  <autoFilter ref="B3:S102"/>
  <sortState ref="B4:T102">
    <sortCondition ref="B3:B102"/>
  </sortState>
  <tableColumns count="18">
    <tableColumn id="1" name="OBJETO" dataDxfId="105" totalsRowDxfId="104"/>
    <tableColumn id="19" name="ELEMENTO DE DESPESA" dataDxfId="103" totalsRowDxfId="102"/>
    <tableColumn id="4" name="SRP / CONTRATO" dataDxfId="101" totalsRowDxfId="100"/>
    <tableColumn id="17" name="CONTÍNUO" dataDxfId="99" totalsRowDxfId="98"/>
    <tableColumn id="5" name="GABINETE" dataDxfId="97" totalsRowDxfId="96"/>
    <tableColumn id="6" name="ADMINISTRAÇÃO" dataDxfId="95" totalsRowDxfId="94"/>
    <tableColumn id="7" name="AGRICULTURA E MEIO AMBIENTE" dataDxfId="93" totalsRowDxfId="92"/>
    <tableColumn id="2" name="FMMA - FUNDO DO MEIO AMBIENTE" dataDxfId="91" totalsRowDxfId="90"/>
    <tableColumn id="8" name="ASSISTÊNCIA SOCIAL" dataDxfId="89" totalsRowDxfId="88"/>
    <tableColumn id="18" name="FMAS - FUNDO DE ASSISTÊNCIA SOCIAL" dataDxfId="87" totalsRowDxfId="86"/>
    <tableColumn id="9" name="EDUCAÇÃO" dataDxfId="85" totalsRowDxfId="84"/>
    <tableColumn id="10" name="ESPORTES, CULTURA E LAZER" dataDxfId="83" totalsRowDxfId="82"/>
    <tableColumn id="11" name="FINANÇAS" dataDxfId="81" totalsRowDxfId="80"/>
    <tableColumn id="12" name="INFRAESTRUTURA" dataDxfId="79" totalsRowDxfId="78"/>
    <tableColumn id="13" name="SAÚDE" dataDxfId="77" totalsRowDxfId="76"/>
    <tableColumn id="14" name="TOTAL ESTIMADO DAS CONTRATAÇÕES" dataDxfId="75" totalsRowDxfId="74">
      <calculatedColumnFormula>SUM(F4:P4)</calculatedColumnFormula>
    </tableColumn>
    <tableColumn id="15" name="EXCLUSIVO ME EPP MEI" dataDxfId="73" totalsRowDxfId="72"/>
    <tableColumn id="16" name="DATA ESTIMADA PARA ABERTURA DE PROCESSO" dataDxfId="71" totalsRowDxfId="70"/>
  </tableColumns>
  <tableStyleInfo name="GERAL-style" showFirstColumn="1" showLastColumn="1" showRowStripes="1" showColumnStripes="0"/>
</table>
</file>

<file path=xl/tables/table4.xml><?xml version="1.0" encoding="utf-8"?>
<table xmlns="http://schemas.openxmlformats.org/spreadsheetml/2006/main" id="1" name="Table_172" displayName="Table_172" ref="B3:S21" totalsRowShown="0" headerRowDxfId="60" dataDxfId="59" totalsRowDxfId="58" totalsRowBorderDxfId="57">
  <autoFilter ref="B3:S21"/>
  <sortState ref="B4:T21">
    <sortCondition ref="B3:B21"/>
  </sortState>
  <tableColumns count="18">
    <tableColumn id="1" name="OBJETO" dataDxfId="56" totalsRowDxfId="55"/>
    <tableColumn id="19" name="ELEMENTO DE DESPESA" dataDxfId="54" totalsRowDxfId="53"/>
    <tableColumn id="4" name="CONTRATO" dataDxfId="52" totalsRowDxfId="51"/>
    <tableColumn id="17" name="CONTÍNUO" dataDxfId="50" totalsRowDxfId="49"/>
    <tableColumn id="5" name="GABINETE" dataDxfId="48" totalsRowDxfId="47"/>
    <tableColumn id="6" name="ADMINISTRAÇÃO" dataDxfId="46" totalsRowDxfId="45"/>
    <tableColumn id="7" name="AGRICULTURA E MEIO AMBIENTE" dataDxfId="44" totalsRowDxfId="43"/>
    <tableColumn id="2" name="FMMA - FUNDO DO MEIO AMBIENTE" dataDxfId="42" totalsRowDxfId="41"/>
    <tableColumn id="8" name="ASSISTÊNCIA SOCIAL" dataDxfId="40" totalsRowDxfId="39"/>
    <tableColumn id="18" name="FMAS - FUNDO DE ASSISTÊNCIA SOCIAL" dataDxfId="38" totalsRowDxfId="37"/>
    <tableColumn id="9" name="EDUCAÇÃO" dataDxfId="36" totalsRowDxfId="35"/>
    <tableColumn id="10" name="ESPORTES, CULTURA E LAZER" dataDxfId="34" totalsRowDxfId="33"/>
    <tableColumn id="11" name="FINANÇAS" dataDxfId="32" totalsRowDxfId="31"/>
    <tableColumn id="12" name="INFRAESTRUTURA" dataDxfId="30" totalsRowDxfId="29"/>
    <tableColumn id="13" name="SAÚDE" dataDxfId="28" totalsRowDxfId="27"/>
    <tableColumn id="14" name="TOTAL ESTIMADO DAS CONTRATAÇÕES" dataDxfId="26" totalsRowDxfId="25">
      <calculatedColumnFormula>SUM(F4:P4)</calculatedColumnFormula>
    </tableColumn>
    <tableColumn id="15" name="LOTES EXCLUSIVOS" dataDxfId="24" totalsRowDxfId="23"/>
    <tableColumn id="16" name="DATA ESTIMADA PARA ABERTURA DE PROCESSO" dataDxfId="22" totalsRowDxfId="21"/>
  </tableColumns>
  <tableStyleInfo name="GERAL-style" showFirstColumn="1" showLastColumn="1" showRowStripes="1" showColumnStripes="0"/>
</table>
</file>

<file path=xl/tables/table5.xml><?xml version="1.0" encoding="utf-8"?>
<table xmlns="http://schemas.openxmlformats.org/spreadsheetml/2006/main" id="7" name="Table_18" displayName="Table_18" ref="B3:L50" totalsRowShown="0" headerRowDxfId="13" dataDxfId="12" totalsRowBorderDxfId="11">
  <autoFilter ref="B3:L50"/>
  <sortState ref="B4:L50">
    <sortCondition ref="B3:B50"/>
  </sortState>
  <tableColumns count="11">
    <tableColumn id="1" name="OBJETO" dataDxfId="10"/>
    <tableColumn id="2" name="ELEMENTO DE DESPESA" dataDxfId="9"/>
    <tableColumn id="4" name="CONTRATO" dataDxfId="8"/>
    <tableColumn id="7" name="AGRICULTURA E MEIO AMBIENTE" dataDxfId="7"/>
    <tableColumn id="8" name="ASSISTÊNCIA SOCIAL" dataDxfId="6"/>
    <tableColumn id="9" name="EDUCAÇÃO" dataDxfId="5"/>
    <tableColumn id="10" name="ESPORTES, CULTURA E LAZER" dataDxfId="4"/>
    <tableColumn id="12" name="INFRAESTRUTURA" dataDxfId="3"/>
    <tableColumn id="13" name="SAÚDE" dataDxfId="2"/>
    <tableColumn id="14" name="TOTAL ESTIMADO DAS CONTRATAÇÕES" dataDxfId="1">
      <calculatedColumnFormula>SUM(E4:J4)</calculatedColumnFormula>
    </tableColumn>
    <tableColumn id="16" name="DATA ESTIMADA PARA ABERTURA DE PROCESSO" dataDxfId="0"/>
  </tableColumns>
  <tableStyleInfo name="GERA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9:G33"/>
  <sheetViews>
    <sheetView tabSelected="1" workbookViewId="0">
      <selection activeCell="G35" sqref="G35"/>
    </sheetView>
  </sheetViews>
  <sheetFormatPr defaultRowHeight="15" x14ac:dyDescent="0.25"/>
  <cols>
    <col min="1" max="1" width="13.5703125" customWidth="1"/>
    <col min="2" max="2" width="14.140625" bestFit="1" customWidth="1"/>
    <col min="3" max="3" width="11.85546875" bestFit="1" customWidth="1"/>
    <col min="4" max="4" width="14.140625" bestFit="1" customWidth="1"/>
    <col min="5" max="5" width="13.28515625" bestFit="1" customWidth="1"/>
    <col min="6" max="6" width="15.5703125" bestFit="1" customWidth="1"/>
    <col min="7" max="7" width="14.140625" bestFit="1" customWidth="1"/>
  </cols>
  <sheetData>
    <row r="19" spans="1:7" ht="26.25" customHeight="1" x14ac:dyDescent="0.25">
      <c r="A19" s="12" t="s">
        <v>1</v>
      </c>
      <c r="B19" s="12" t="s">
        <v>141</v>
      </c>
      <c r="C19" s="12" t="s">
        <v>65</v>
      </c>
      <c r="D19" s="12" t="s">
        <v>64</v>
      </c>
      <c r="E19" s="12" t="s">
        <v>142</v>
      </c>
      <c r="F19" s="12" t="s">
        <v>63</v>
      </c>
      <c r="G19" s="12" t="s">
        <v>12</v>
      </c>
    </row>
    <row r="20" spans="1:7" ht="25.5" x14ac:dyDescent="0.25">
      <c r="A20" s="12" t="s">
        <v>66</v>
      </c>
      <c r="B20" s="22">
        <f>COUNTA('MATERIAL (AQUISIÇÕES)'!Q4:Q84)</f>
        <v>81</v>
      </c>
      <c r="C20" s="22">
        <f>COUNTA('LOCAÇÕES DE IMÓVEL'!B4:B14)</f>
        <v>11</v>
      </c>
      <c r="D20" s="22">
        <f>COUNTA(SERVIÇOS!B4:B77)</f>
        <v>74</v>
      </c>
      <c r="E20" s="22">
        <f>COUNTA('SOLUÇÕES DE TI'!B4:B13)</f>
        <v>10</v>
      </c>
      <c r="F20" s="22">
        <f>COUNTA('OBRAS E SERVIÇOS DE ENGENHARIA'!B4:B41)</f>
        <v>38</v>
      </c>
      <c r="G20" s="24">
        <f t="shared" ref="G20:G33" si="0">SUM(B20:F20)</f>
        <v>214</v>
      </c>
    </row>
    <row r="21" spans="1:7" ht="25.5" x14ac:dyDescent="0.25">
      <c r="A21" s="12" t="s">
        <v>4</v>
      </c>
      <c r="B21" s="21">
        <f>'MATERIAL (AQUISIÇÕES)'!F111</f>
        <v>1395769.16</v>
      </c>
      <c r="C21" s="21">
        <f>'LOCAÇÕES DE IMÓVEL'!F17</f>
        <v>35388</v>
      </c>
      <c r="D21" s="21">
        <f>SERVIÇOS!G103</f>
        <v>1214633.4749999999</v>
      </c>
      <c r="E21" s="21">
        <f>'SOLUÇÕES DE TI'!G22</f>
        <v>1884038.08</v>
      </c>
      <c r="F21" s="27" t="s">
        <v>14</v>
      </c>
      <c r="G21" s="23">
        <f t="shared" si="0"/>
        <v>4529828.7149999999</v>
      </c>
    </row>
    <row r="22" spans="1:7" x14ac:dyDescent="0.25">
      <c r="A22" s="12" t="s">
        <v>3</v>
      </c>
      <c r="B22" s="21">
        <f>'MATERIAL (AQUISIÇÕES)'!E111</f>
        <v>391540.92000000004</v>
      </c>
      <c r="C22" s="21">
        <f>'LOCAÇÕES DE IMÓVEL'!E17</f>
        <v>57072</v>
      </c>
      <c r="D22" s="21">
        <f>SERVIÇOS!F103</f>
        <v>680287.6399999999</v>
      </c>
      <c r="E22" s="21">
        <f>'SOLUÇÕES DE TI'!F22</f>
        <v>22316.82</v>
      </c>
      <c r="F22" s="27" t="s">
        <v>14</v>
      </c>
      <c r="G22" s="23">
        <f t="shared" si="0"/>
        <v>1151217.3800000001</v>
      </c>
    </row>
    <row r="23" spans="1:7" x14ac:dyDescent="0.25">
      <c r="A23" s="12" t="s">
        <v>9</v>
      </c>
      <c r="B23" s="21">
        <f>'MATERIAL (AQUISIÇÕES)'!N111</f>
        <v>383560</v>
      </c>
      <c r="C23" s="21">
        <f>'LOCAÇÕES DE IMÓVEL'!K17</f>
        <v>8400</v>
      </c>
      <c r="D23" s="21">
        <f>SERVIÇOS!N103</f>
        <v>1052031.4100000001</v>
      </c>
      <c r="E23" s="21">
        <f>'SOLUÇÕES DE TI'!N22</f>
        <v>283536.94</v>
      </c>
      <c r="F23" s="27" t="s">
        <v>14</v>
      </c>
      <c r="G23" s="23">
        <f t="shared" si="0"/>
        <v>1727528.35</v>
      </c>
    </row>
    <row r="24" spans="1:7" ht="25.5" x14ac:dyDescent="0.25">
      <c r="A24" s="12" t="s">
        <v>5</v>
      </c>
      <c r="B24" s="21">
        <f>'MATERIAL (AQUISIÇÕES)'!G111</f>
        <v>5036025.6399999997</v>
      </c>
      <c r="C24" s="27" t="s">
        <v>14</v>
      </c>
      <c r="D24" s="33">
        <f>SERVIÇOS!H103</f>
        <v>2999106.83</v>
      </c>
      <c r="E24" s="21">
        <f>'SOLUÇÕES DE TI'!H22</f>
        <v>70755.34</v>
      </c>
      <c r="F24" s="21">
        <f>'OBRAS E SERVIÇOS DE ENGENHARIA'!E51</f>
        <v>4205000</v>
      </c>
      <c r="G24" s="23">
        <f t="shared" si="0"/>
        <v>12310887.809999999</v>
      </c>
    </row>
    <row r="25" spans="1:7" x14ac:dyDescent="0.25">
      <c r="A25" s="12" t="s">
        <v>171</v>
      </c>
      <c r="B25" s="21">
        <f>'MATERIAL (AQUISIÇÕES)'!H111</f>
        <v>1650929.6400000001</v>
      </c>
      <c r="C25" s="21">
        <f>'LOCAÇÕES DE IMÓVEL'!G17</f>
        <v>121397.4</v>
      </c>
      <c r="D25" s="21">
        <f>SERVIÇOS!I103</f>
        <v>753958.2</v>
      </c>
      <c r="E25" s="21">
        <f>'SOLUÇÕES DE TI'!I22</f>
        <v>13889.2</v>
      </c>
      <c r="F25" s="27" t="s">
        <v>14</v>
      </c>
      <c r="G25" s="23">
        <f t="shared" si="0"/>
        <v>2540174.4400000004</v>
      </c>
    </row>
    <row r="26" spans="1:7" ht="25.5" x14ac:dyDescent="0.25">
      <c r="A26" s="12" t="s">
        <v>6</v>
      </c>
      <c r="B26" s="21">
        <f>'MATERIAL (AQUISIÇÕES)'!I111</f>
        <v>1495756.3</v>
      </c>
      <c r="C26" s="21">
        <f>'LOCAÇÕES DE IMÓVEL'!H17</f>
        <v>49800</v>
      </c>
      <c r="D26" s="21">
        <f>SERVIÇOS!J103</f>
        <v>501107.44</v>
      </c>
      <c r="E26" s="21">
        <f>'SOLUÇÕES DE TI'!J22</f>
        <v>164060.68</v>
      </c>
      <c r="F26" s="21">
        <f>'OBRAS E SERVIÇOS DE ENGENHARIA'!F51</f>
        <v>2037488.81</v>
      </c>
      <c r="G26" s="23">
        <f t="shared" si="0"/>
        <v>4248213.2300000004</v>
      </c>
    </row>
    <row r="27" spans="1:7" x14ac:dyDescent="0.25">
      <c r="A27" s="12" t="s">
        <v>172</v>
      </c>
      <c r="B27" s="21">
        <f>'MATERIAL (AQUISIÇÕES)'!J111</f>
        <v>432703.18000000005</v>
      </c>
      <c r="C27" s="27" t="s">
        <v>14</v>
      </c>
      <c r="D27" s="27">
        <f>SERVIÇOS!K103</f>
        <v>136975.57</v>
      </c>
      <c r="E27" s="27">
        <f>'SOLUÇÕES DE TI'!K22</f>
        <v>57249.39</v>
      </c>
      <c r="F27" s="27" t="s">
        <v>14</v>
      </c>
      <c r="G27" s="23">
        <f t="shared" si="0"/>
        <v>626928.14</v>
      </c>
    </row>
    <row r="28" spans="1:7" x14ac:dyDescent="0.25">
      <c r="A28" s="12" t="s">
        <v>173</v>
      </c>
      <c r="B28" s="21">
        <f>'MATERIAL (AQUISIÇÕES)'!K111</f>
        <v>658466.68000000005</v>
      </c>
      <c r="C28" s="27" t="s">
        <v>14</v>
      </c>
      <c r="D28" s="27" t="s">
        <v>14</v>
      </c>
      <c r="E28" s="27" t="s">
        <v>14</v>
      </c>
      <c r="F28" s="27" t="s">
        <v>14</v>
      </c>
      <c r="G28" s="23">
        <f t="shared" si="0"/>
        <v>658466.68000000005</v>
      </c>
    </row>
    <row r="29" spans="1:7" x14ac:dyDescent="0.25">
      <c r="A29" s="12" t="s">
        <v>7</v>
      </c>
      <c r="B29" s="21">
        <f>'MATERIAL (AQUISIÇÕES)'!L111</f>
        <v>6412619.5199999996</v>
      </c>
      <c r="C29" s="21">
        <f>'LOCAÇÕES DE IMÓVEL'!I17</f>
        <v>27248</v>
      </c>
      <c r="D29" s="21">
        <f>SERVIÇOS!L103</f>
        <v>1462143.0899999999</v>
      </c>
      <c r="E29" s="21">
        <f>'SOLUÇÕES DE TI'!L22</f>
        <v>202215.78</v>
      </c>
      <c r="F29" s="21">
        <f>'OBRAS E SERVIÇOS DE ENGENHARIA'!G51</f>
        <v>2052263.2990000001</v>
      </c>
      <c r="G29" s="23">
        <f t="shared" si="0"/>
        <v>10156489.688999999</v>
      </c>
    </row>
    <row r="30" spans="1:7" ht="38.25" x14ac:dyDescent="0.25">
      <c r="A30" s="12" t="s">
        <v>8</v>
      </c>
      <c r="B30" s="21">
        <f>'MATERIAL (AQUISIÇÕES)'!M111</f>
        <v>1121938.56</v>
      </c>
      <c r="C30" s="27" t="s">
        <v>14</v>
      </c>
      <c r="D30" s="21">
        <f>SERVIÇOS!M103</f>
        <v>714960.82</v>
      </c>
      <c r="E30" s="21">
        <f>'SOLUÇÕES DE TI'!M22</f>
        <v>4877.88</v>
      </c>
      <c r="F30" s="21">
        <f>'OBRAS E SERVIÇOS DE ENGENHARIA'!H51</f>
        <v>2863483.75</v>
      </c>
      <c r="G30" s="23">
        <f t="shared" si="0"/>
        <v>4705261.01</v>
      </c>
    </row>
    <row r="31" spans="1:7" ht="25.5" x14ac:dyDescent="0.25">
      <c r="A31" s="12" t="s">
        <v>10</v>
      </c>
      <c r="B31" s="21">
        <f>'MATERIAL (AQUISIÇÕES)'!O111</f>
        <v>7600219.227</v>
      </c>
      <c r="C31" s="27" t="s">
        <v>14</v>
      </c>
      <c r="D31" s="21">
        <f>SERVIÇOS!O103</f>
        <v>3291770.28</v>
      </c>
      <c r="E31" s="21">
        <f>'SOLUÇÕES DE TI'!O22</f>
        <v>34694.94</v>
      </c>
      <c r="F31" s="21">
        <f>'OBRAS E SERVIÇOS DE ENGENHARIA'!I51</f>
        <v>12744873.982999999</v>
      </c>
      <c r="G31" s="23">
        <f t="shared" si="0"/>
        <v>23671558.43</v>
      </c>
    </row>
    <row r="32" spans="1:7" x14ac:dyDescent="0.25">
      <c r="A32" s="12" t="s">
        <v>11</v>
      </c>
      <c r="B32" s="21">
        <f>'MATERIAL (AQUISIÇÕES)'!P111</f>
        <v>7444260.2000000002</v>
      </c>
      <c r="C32" s="27">
        <f>'LOCAÇÕES DE IMÓVEL'!L17</f>
        <v>45000</v>
      </c>
      <c r="D32" s="21">
        <f>SERVIÇOS!P103</f>
        <v>1971735.3</v>
      </c>
      <c r="E32" s="21">
        <f>'SOLUÇÕES DE TI'!P22</f>
        <v>170294.64</v>
      </c>
      <c r="F32" s="21">
        <f>'OBRAS E SERVIÇOS DE ENGENHARIA'!J51</f>
        <v>131000</v>
      </c>
      <c r="G32" s="23">
        <f t="shared" si="0"/>
        <v>9762290.1400000006</v>
      </c>
    </row>
    <row r="33" spans="1:7" x14ac:dyDescent="0.25">
      <c r="A33" s="12" t="s">
        <v>12</v>
      </c>
      <c r="B33" s="23">
        <f>SUM(B21:B32)</f>
        <v>34023789.027000003</v>
      </c>
      <c r="C33" s="23">
        <f>SUM(C21:C32)</f>
        <v>344305.4</v>
      </c>
      <c r="D33" s="23">
        <f>SUM(D21:D32)</f>
        <v>14778710.055000002</v>
      </c>
      <c r="E33" s="23">
        <f>SUM(E21:E32)</f>
        <v>2907929.6900000004</v>
      </c>
      <c r="F33" s="23">
        <f>SUM(F21:F32)</f>
        <v>24034109.842</v>
      </c>
      <c r="G33" s="23">
        <f t="shared" si="0"/>
        <v>76088844.013999999</v>
      </c>
    </row>
  </sheetData>
  <sheetProtection sheet="1"/>
  <conditionalFormatting sqref="A19:A20">
    <cfRule type="duplicateValues" dxfId="188" priority="10"/>
  </conditionalFormatting>
  <conditionalFormatting sqref="A19:A22 A24:A27 A30:A33">
    <cfRule type="duplicateValues" dxfId="187" priority="11"/>
  </conditionalFormatting>
  <conditionalFormatting sqref="A28 A23">
    <cfRule type="duplicateValues" dxfId="186" priority="22"/>
  </conditionalFormatting>
  <conditionalFormatting sqref="A29">
    <cfRule type="duplicateValues" dxfId="185" priority="2"/>
  </conditionalFormatting>
  <conditionalFormatting sqref="B19:G19">
    <cfRule type="duplicateValues" dxfId="184" priority="8"/>
    <cfRule type="duplicateValues" dxfId="183" priority="9"/>
  </conditionalFormatting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&amp;L&amp;G&amp;C&amp;"-,Negrito"MUNICÍPIO DE LAGUNA CARAPÃ-MS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7"/>
  <sheetViews>
    <sheetView zoomScaleNormal="100" workbookViewId="0">
      <selection activeCell="A2" sqref="A2:E2"/>
    </sheetView>
  </sheetViews>
  <sheetFormatPr defaultColWidth="14.42578125" defaultRowHeight="15" outlineLevelCol="1" x14ac:dyDescent="0.25"/>
  <cols>
    <col min="1" max="1" width="5.140625" customWidth="1"/>
    <col min="2" max="2" width="24.7109375" customWidth="1"/>
    <col min="3" max="3" width="10.7109375" style="26" customWidth="1"/>
    <col min="4" max="4" width="11.5703125" customWidth="1"/>
    <col min="5" max="5" width="14.7109375" customWidth="1" outlineLevel="1"/>
    <col min="6" max="6" width="17.140625" customWidth="1" outlineLevel="1"/>
    <col min="7" max="8" width="16" customWidth="1" outlineLevel="1"/>
    <col min="9" max="9" width="16.7109375" customWidth="1" outlineLevel="1"/>
    <col min="10" max="10" width="16.5703125" customWidth="1" outlineLevel="1"/>
    <col min="11" max="11" width="16.7109375" customWidth="1" outlineLevel="1"/>
    <col min="12" max="12" width="16.42578125" customWidth="1" outlineLevel="1"/>
    <col min="13" max="13" width="15.85546875" customWidth="1" outlineLevel="1"/>
    <col min="14" max="14" width="14.7109375" customWidth="1" outlineLevel="1"/>
    <col min="15" max="15" width="21" customWidth="1" outlineLevel="1" collapsed="1"/>
    <col min="16" max="16" width="16.42578125" customWidth="1" outlineLevel="1"/>
    <col min="17" max="17" width="17.5703125" customWidth="1"/>
    <col min="18" max="18" width="18.28515625" style="28" customWidth="1"/>
    <col min="19" max="27" width="8.7109375" customWidth="1"/>
  </cols>
  <sheetData>
    <row r="1" spans="1:18" ht="19.5" customHeight="1" x14ac:dyDescent="0.3">
      <c r="B1" s="39" t="s">
        <v>371</v>
      </c>
      <c r="C1" s="25"/>
      <c r="D1" s="15"/>
      <c r="G1" s="16"/>
      <c r="H1" s="16"/>
      <c r="Q1" s="17"/>
    </row>
    <row r="2" spans="1:18" ht="18.75" customHeight="1" x14ac:dyDescent="0.25">
      <c r="A2" s="106"/>
      <c r="B2" s="107"/>
      <c r="C2" s="107"/>
      <c r="D2" s="107"/>
      <c r="E2" s="107"/>
      <c r="F2" s="106" t="s">
        <v>0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9"/>
      <c r="R2" s="29"/>
    </row>
    <row r="3" spans="1:18" ht="38.25" x14ac:dyDescent="0.25">
      <c r="A3" s="12" t="s">
        <v>17</v>
      </c>
      <c r="B3" s="11" t="s">
        <v>308</v>
      </c>
      <c r="C3" s="11" t="s">
        <v>135</v>
      </c>
      <c r="D3" s="11" t="s">
        <v>241</v>
      </c>
      <c r="E3" s="11" t="s">
        <v>3</v>
      </c>
      <c r="F3" s="11" t="s">
        <v>4</v>
      </c>
      <c r="G3" s="11" t="s">
        <v>5</v>
      </c>
      <c r="H3" s="11" t="s">
        <v>187</v>
      </c>
      <c r="I3" s="11" t="s">
        <v>6</v>
      </c>
      <c r="J3" s="11" t="s">
        <v>191</v>
      </c>
      <c r="K3" s="11" t="s">
        <v>193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234</v>
      </c>
      <c r="R3" s="30" t="s">
        <v>147</v>
      </c>
    </row>
    <row r="4" spans="1:18" s="57" customFormat="1" x14ac:dyDescent="0.25">
      <c r="A4" s="53">
        <v>1</v>
      </c>
      <c r="B4" s="43" t="s">
        <v>97</v>
      </c>
      <c r="C4" s="45">
        <v>30</v>
      </c>
      <c r="D4" s="45" t="s">
        <v>240</v>
      </c>
      <c r="E4" s="76"/>
      <c r="F4" s="48"/>
      <c r="G4" s="48"/>
      <c r="H4" s="48"/>
      <c r="I4" s="48"/>
      <c r="J4" s="48"/>
      <c r="K4" s="48"/>
      <c r="L4" s="48"/>
      <c r="M4" s="48"/>
      <c r="N4" s="48"/>
      <c r="O4" s="48">
        <v>30000</v>
      </c>
      <c r="P4" s="48"/>
      <c r="Q4" s="48">
        <f>SUM('MATERIAL (AQUISIÇÕES)'!$E4:$P4)</f>
        <v>30000</v>
      </c>
      <c r="R4" s="51" t="s">
        <v>347</v>
      </c>
    </row>
    <row r="5" spans="1:18" s="57" customFormat="1" x14ac:dyDescent="0.25">
      <c r="A5" s="53">
        <v>2</v>
      </c>
      <c r="B5" s="43" t="s">
        <v>303</v>
      </c>
      <c r="C5" s="92">
        <v>30</v>
      </c>
      <c r="D5" s="51"/>
      <c r="E5" s="76"/>
      <c r="F5" s="48"/>
      <c r="G5" s="48"/>
      <c r="H5" s="55"/>
      <c r="I5" s="48"/>
      <c r="J5" s="55"/>
      <c r="K5" s="55"/>
      <c r="L5" s="48">
        <v>25000</v>
      </c>
      <c r="M5" s="48"/>
      <c r="N5" s="48"/>
      <c r="O5" s="48"/>
      <c r="P5" s="48"/>
      <c r="Q5" s="48">
        <f>SUM('MATERIAL (AQUISIÇÕES)'!$E5:$P5)</f>
        <v>25000</v>
      </c>
      <c r="R5" s="61" t="s">
        <v>347</v>
      </c>
    </row>
    <row r="6" spans="1:18" s="57" customFormat="1" x14ac:dyDescent="0.25">
      <c r="A6" s="53">
        <v>3</v>
      </c>
      <c r="B6" s="43" t="s">
        <v>345</v>
      </c>
      <c r="C6" s="92">
        <v>30</v>
      </c>
      <c r="D6" s="51"/>
      <c r="E6" s="76"/>
      <c r="F6" s="48"/>
      <c r="G6" s="48">
        <v>5000</v>
      </c>
      <c r="H6" s="55"/>
      <c r="I6" s="48"/>
      <c r="J6" s="55"/>
      <c r="K6" s="55"/>
      <c r="L6" s="48"/>
      <c r="M6" s="48"/>
      <c r="N6" s="48"/>
      <c r="O6" s="48">
        <v>5000</v>
      </c>
      <c r="P6" s="48"/>
      <c r="Q6" s="48">
        <f>SUM('MATERIAL (AQUISIÇÕES)'!$E6:$P6)</f>
        <v>10000</v>
      </c>
      <c r="R6" s="61" t="s">
        <v>346</v>
      </c>
    </row>
    <row r="7" spans="1:18" s="57" customFormat="1" ht="54" x14ac:dyDescent="0.25">
      <c r="A7" s="53">
        <v>4</v>
      </c>
      <c r="B7" s="43" t="s">
        <v>69</v>
      </c>
      <c r="C7" s="92">
        <v>30</v>
      </c>
      <c r="D7" s="51" t="s">
        <v>2</v>
      </c>
      <c r="E7" s="55">
        <v>95990</v>
      </c>
      <c r="F7" s="55">
        <v>15660</v>
      </c>
      <c r="G7" s="48">
        <v>374286</v>
      </c>
      <c r="H7" s="48">
        <v>35086</v>
      </c>
      <c r="I7" s="48">
        <v>16820</v>
      </c>
      <c r="J7" s="48">
        <v>106918</v>
      </c>
      <c r="K7" s="48"/>
      <c r="L7" s="55">
        <v>800642</v>
      </c>
      <c r="M7" s="55">
        <v>17546</v>
      </c>
      <c r="N7" s="55">
        <v>6960</v>
      </c>
      <c r="O7" s="55">
        <v>2396924</v>
      </c>
      <c r="P7" s="55">
        <v>539240.5</v>
      </c>
      <c r="Q7" s="48">
        <f>SUM('MATERIAL (AQUISIÇÕES)'!$E7:$P7)</f>
        <v>4406072.5</v>
      </c>
      <c r="R7" s="51" t="s">
        <v>230</v>
      </c>
    </row>
    <row r="8" spans="1:18" s="57" customFormat="1" ht="27" x14ac:dyDescent="0.25">
      <c r="A8" s="53">
        <v>5</v>
      </c>
      <c r="B8" s="52" t="s">
        <v>239</v>
      </c>
      <c r="C8" s="92">
        <v>30</v>
      </c>
      <c r="D8" s="51"/>
      <c r="E8" s="76"/>
      <c r="F8" s="48"/>
      <c r="G8" s="48">
        <v>30000</v>
      </c>
      <c r="H8" s="55">
        <v>20000</v>
      </c>
      <c r="I8" s="48">
        <v>16800</v>
      </c>
      <c r="J8" s="55">
        <v>14500</v>
      </c>
      <c r="K8" s="55"/>
      <c r="L8" s="48">
        <v>15400</v>
      </c>
      <c r="M8" s="48">
        <v>9700</v>
      </c>
      <c r="N8" s="48"/>
      <c r="O8" s="48"/>
      <c r="P8" s="48">
        <v>32500</v>
      </c>
      <c r="Q8" s="48">
        <f>SUM('MATERIAL (AQUISIÇÕES)'!$E8:$P8)</f>
        <v>138900</v>
      </c>
      <c r="R8" s="61" t="s">
        <v>346</v>
      </c>
    </row>
    <row r="9" spans="1:18" s="57" customFormat="1" ht="27" x14ac:dyDescent="0.25">
      <c r="A9" s="53">
        <v>6</v>
      </c>
      <c r="B9" s="43" t="s">
        <v>76</v>
      </c>
      <c r="C9" s="92">
        <v>30</v>
      </c>
      <c r="D9" s="45" t="s">
        <v>240</v>
      </c>
      <c r="E9" s="55">
        <v>9863.7999999999993</v>
      </c>
      <c r="F9" s="55">
        <v>14002.98</v>
      </c>
      <c r="G9" s="48">
        <v>15000</v>
      </c>
      <c r="H9" s="48">
        <v>29468.9</v>
      </c>
      <c r="I9" s="48">
        <v>20000</v>
      </c>
      <c r="J9" s="48">
        <v>12000</v>
      </c>
      <c r="K9" s="48"/>
      <c r="L9" s="55">
        <v>2741.95</v>
      </c>
      <c r="M9" s="55">
        <v>5000</v>
      </c>
      <c r="N9" s="55">
        <v>5000</v>
      </c>
      <c r="O9" s="55">
        <v>4235</v>
      </c>
      <c r="P9" s="55">
        <v>46651.75</v>
      </c>
      <c r="Q9" s="48">
        <f>SUM('MATERIAL (AQUISIÇÕES)'!$E9:$P9)</f>
        <v>163964.38</v>
      </c>
      <c r="R9" s="51" t="s">
        <v>348</v>
      </c>
    </row>
    <row r="10" spans="1:18" s="57" customFormat="1" ht="27" x14ac:dyDescent="0.25">
      <c r="A10" s="53">
        <v>7</v>
      </c>
      <c r="B10" s="43" t="s">
        <v>307</v>
      </c>
      <c r="C10" s="92">
        <v>30</v>
      </c>
      <c r="D10" s="51"/>
      <c r="E10" s="76"/>
      <c r="F10" s="48"/>
      <c r="G10" s="48"/>
      <c r="H10" s="55"/>
      <c r="I10" s="48"/>
      <c r="J10" s="55"/>
      <c r="K10" s="55"/>
      <c r="L10" s="48"/>
      <c r="M10" s="48">
        <v>15000</v>
      </c>
      <c r="N10" s="48"/>
      <c r="O10" s="48"/>
      <c r="P10" s="48"/>
      <c r="Q10" s="48">
        <f>SUM('MATERIAL (AQUISIÇÕES)'!$E10:$P10)</f>
        <v>15000</v>
      </c>
      <c r="R10" s="61" t="s">
        <v>347</v>
      </c>
    </row>
    <row r="11" spans="1:18" s="57" customFormat="1" ht="27" x14ac:dyDescent="0.25">
      <c r="A11" s="53">
        <v>8</v>
      </c>
      <c r="B11" s="43" t="s">
        <v>149</v>
      </c>
      <c r="C11" s="92">
        <v>30</v>
      </c>
      <c r="D11" s="45" t="s">
        <v>240</v>
      </c>
      <c r="E11" s="55">
        <v>3530</v>
      </c>
      <c r="F11" s="55">
        <v>3530</v>
      </c>
      <c r="G11" s="48">
        <v>5300</v>
      </c>
      <c r="H11" s="48">
        <v>9280</v>
      </c>
      <c r="I11" s="48">
        <v>7400</v>
      </c>
      <c r="J11" s="48">
        <v>3580</v>
      </c>
      <c r="K11" s="48"/>
      <c r="L11" s="55">
        <v>42350</v>
      </c>
      <c r="M11" s="55">
        <v>7400</v>
      </c>
      <c r="N11" s="55">
        <v>4000</v>
      </c>
      <c r="O11" s="55">
        <v>9980</v>
      </c>
      <c r="P11" s="55">
        <v>35240</v>
      </c>
      <c r="Q11" s="48">
        <f>SUM('MATERIAL (AQUISIÇÕES)'!$E11:$P11)</f>
        <v>131590</v>
      </c>
      <c r="R11" s="51" t="s">
        <v>348</v>
      </c>
    </row>
    <row r="12" spans="1:18" s="57" customFormat="1" ht="54" x14ac:dyDescent="0.25">
      <c r="A12" s="53">
        <v>9</v>
      </c>
      <c r="B12" s="43" t="s">
        <v>151</v>
      </c>
      <c r="C12" s="92">
        <v>30</v>
      </c>
      <c r="D12" s="45" t="s">
        <v>240</v>
      </c>
      <c r="E12" s="55">
        <v>5000</v>
      </c>
      <c r="F12" s="55">
        <v>10000</v>
      </c>
      <c r="G12" s="48">
        <v>3800</v>
      </c>
      <c r="H12" s="78">
        <v>3200</v>
      </c>
      <c r="I12" s="48">
        <v>2700</v>
      </c>
      <c r="J12" s="48">
        <v>3200</v>
      </c>
      <c r="K12" s="48"/>
      <c r="L12" s="55">
        <v>4900</v>
      </c>
      <c r="M12" s="55">
        <v>2300</v>
      </c>
      <c r="N12" s="55">
        <v>4700</v>
      </c>
      <c r="O12" s="55">
        <v>9600</v>
      </c>
      <c r="P12" s="55">
        <v>8000</v>
      </c>
      <c r="Q12" s="48">
        <f>SUM('MATERIAL (AQUISIÇÕES)'!$E12:$P12)</f>
        <v>57400</v>
      </c>
      <c r="R12" s="51" t="s">
        <v>346</v>
      </c>
    </row>
    <row r="13" spans="1:18" s="57" customFormat="1" x14ac:dyDescent="0.25">
      <c r="A13" s="53">
        <v>10</v>
      </c>
      <c r="B13" s="43" t="s">
        <v>210</v>
      </c>
      <c r="C13" s="92">
        <v>30</v>
      </c>
      <c r="D13" s="45" t="s">
        <v>240</v>
      </c>
      <c r="E13" s="76">
        <v>5000</v>
      </c>
      <c r="F13" s="48">
        <v>100000</v>
      </c>
      <c r="G13" s="48">
        <v>20000</v>
      </c>
      <c r="H13" s="55">
        <v>20000</v>
      </c>
      <c r="I13" s="48">
        <v>10000</v>
      </c>
      <c r="J13" s="55">
        <v>6000</v>
      </c>
      <c r="K13" s="55"/>
      <c r="L13" s="48">
        <v>6450</v>
      </c>
      <c r="M13" s="48">
        <v>3800</v>
      </c>
      <c r="N13" s="48">
        <v>2400</v>
      </c>
      <c r="O13" s="48">
        <v>3200</v>
      </c>
      <c r="P13" s="48">
        <v>7800</v>
      </c>
      <c r="Q13" s="48">
        <f>SUM('MATERIAL (AQUISIÇÕES)'!$E13:$P13)</f>
        <v>184650</v>
      </c>
      <c r="R13" s="51" t="s">
        <v>346</v>
      </c>
    </row>
    <row r="14" spans="1:18" s="57" customFormat="1" ht="27" x14ac:dyDescent="0.25">
      <c r="A14" s="53">
        <v>11</v>
      </c>
      <c r="B14" s="43" t="s">
        <v>204</v>
      </c>
      <c r="C14" s="92">
        <v>30</v>
      </c>
      <c r="D14" s="45" t="s">
        <v>240</v>
      </c>
      <c r="E14" s="76"/>
      <c r="F14" s="48"/>
      <c r="G14" s="55">
        <v>18000</v>
      </c>
      <c r="H14" s="48">
        <v>7890</v>
      </c>
      <c r="I14" s="48">
        <v>5350</v>
      </c>
      <c r="J14" s="48"/>
      <c r="K14" s="48"/>
      <c r="L14" s="48">
        <v>5000</v>
      </c>
      <c r="M14" s="48"/>
      <c r="N14" s="48"/>
      <c r="O14" s="55">
        <v>28184.880000000001</v>
      </c>
      <c r="P14" s="48"/>
      <c r="Q14" s="48">
        <f>SUM('MATERIAL (AQUISIÇÕES)'!$E14:$P14)</f>
        <v>64424.880000000005</v>
      </c>
      <c r="R14" s="51" t="s">
        <v>348</v>
      </c>
    </row>
    <row r="15" spans="1:18" s="57" customFormat="1" ht="27" x14ac:dyDescent="0.25">
      <c r="A15" s="53">
        <v>12</v>
      </c>
      <c r="B15" s="43" t="s">
        <v>207</v>
      </c>
      <c r="C15" s="92">
        <v>30</v>
      </c>
      <c r="D15" s="45" t="s">
        <v>240</v>
      </c>
      <c r="E15" s="76"/>
      <c r="F15" s="55"/>
      <c r="G15" s="55"/>
      <c r="H15" s="48"/>
      <c r="I15" s="48"/>
      <c r="J15" s="48"/>
      <c r="K15" s="48"/>
      <c r="L15" s="55"/>
      <c r="M15" s="55"/>
      <c r="N15" s="55"/>
      <c r="O15" s="55"/>
      <c r="P15" s="55">
        <v>36665.339999999997</v>
      </c>
      <c r="Q15" s="48">
        <f>SUM('MATERIAL (AQUISIÇÕES)'!$E15:$P15)</f>
        <v>36665.339999999997</v>
      </c>
      <c r="R15" s="51" t="s">
        <v>165</v>
      </c>
    </row>
    <row r="16" spans="1:18" s="57" customFormat="1" x14ac:dyDescent="0.25">
      <c r="A16" s="53">
        <v>13</v>
      </c>
      <c r="B16" s="43" t="s">
        <v>54</v>
      </c>
      <c r="C16" s="92">
        <v>30</v>
      </c>
      <c r="D16" s="45" t="s">
        <v>240</v>
      </c>
      <c r="E16" s="76"/>
      <c r="F16" s="55"/>
      <c r="G16" s="76"/>
      <c r="H16" s="55"/>
      <c r="I16" s="55"/>
      <c r="J16" s="55"/>
      <c r="K16" s="55"/>
      <c r="L16" s="94"/>
      <c r="M16" s="94"/>
      <c r="N16" s="94"/>
      <c r="O16" s="94"/>
      <c r="P16" s="55">
        <v>100459.9</v>
      </c>
      <c r="Q16" s="48">
        <f>SUM('MATERIAL (AQUISIÇÕES)'!$E16:$P16)</f>
        <v>100459.9</v>
      </c>
      <c r="R16" s="51" t="s">
        <v>350</v>
      </c>
    </row>
    <row r="17" spans="1:18" s="57" customFormat="1" ht="54" x14ac:dyDescent="0.25">
      <c r="A17" s="53">
        <v>14</v>
      </c>
      <c r="B17" s="43" t="s">
        <v>48</v>
      </c>
      <c r="C17" s="92">
        <v>30</v>
      </c>
      <c r="D17" s="51" t="s">
        <v>2</v>
      </c>
      <c r="E17" s="59"/>
      <c r="F17" s="48"/>
      <c r="G17" s="48"/>
      <c r="H17" s="76"/>
      <c r="I17" s="48"/>
      <c r="J17" s="48"/>
      <c r="K17" s="48"/>
      <c r="L17" s="55">
        <v>889425.84</v>
      </c>
      <c r="M17" s="48"/>
      <c r="N17" s="48"/>
      <c r="O17" s="48"/>
      <c r="P17" s="48"/>
      <c r="Q17" s="48">
        <f>SUM('MATERIAL (AQUISIÇÕES)'!$E17:$P17)</f>
        <v>889425.84</v>
      </c>
      <c r="R17" s="51" t="s">
        <v>165</v>
      </c>
    </row>
    <row r="18" spans="1:18" s="57" customFormat="1" ht="40.5" x14ac:dyDescent="0.25">
      <c r="A18" s="53">
        <v>15</v>
      </c>
      <c r="B18" s="43" t="s">
        <v>45</v>
      </c>
      <c r="C18" s="92">
        <v>30</v>
      </c>
      <c r="D18" s="51" t="s">
        <v>2</v>
      </c>
      <c r="E18" s="59"/>
      <c r="F18" s="48"/>
      <c r="G18" s="48"/>
      <c r="H18" s="55"/>
      <c r="I18" s="48"/>
      <c r="J18" s="48"/>
      <c r="K18" s="48"/>
      <c r="L18" s="95">
        <v>52994.7</v>
      </c>
      <c r="M18" s="48"/>
      <c r="N18" s="48"/>
      <c r="O18" s="48"/>
      <c r="P18" s="48"/>
      <c r="Q18" s="48">
        <f>SUM('MATERIAL (AQUISIÇÕES)'!$E18:$P18)</f>
        <v>52994.7</v>
      </c>
      <c r="R18" s="51" t="s">
        <v>165</v>
      </c>
    </row>
    <row r="19" spans="1:18" s="57" customFormat="1" ht="40.5" x14ac:dyDescent="0.25">
      <c r="A19" s="53">
        <v>16</v>
      </c>
      <c r="B19" s="43" t="s">
        <v>131</v>
      </c>
      <c r="C19" s="92">
        <v>30</v>
      </c>
      <c r="D19" s="45" t="s">
        <v>240</v>
      </c>
      <c r="E19" s="76"/>
      <c r="F19" s="55">
        <v>60017.34</v>
      </c>
      <c r="G19" s="76">
        <v>65000</v>
      </c>
      <c r="H19" s="78">
        <v>28000</v>
      </c>
      <c r="I19" s="48">
        <v>200675.23</v>
      </c>
      <c r="J19" s="48"/>
      <c r="K19" s="48"/>
      <c r="L19" s="55">
        <v>122010.5</v>
      </c>
      <c r="M19" s="55">
        <v>56115.18</v>
      </c>
      <c r="N19" s="55"/>
      <c r="O19" s="55">
        <v>26622.74</v>
      </c>
      <c r="P19" s="55">
        <v>351032.43</v>
      </c>
      <c r="Q19" s="48">
        <f>SUM('MATERIAL (AQUISIÇÕES)'!$E19:$P19)</f>
        <v>909473.41999999993</v>
      </c>
      <c r="R19" s="51" t="s">
        <v>346</v>
      </c>
    </row>
    <row r="20" spans="1:18" s="57" customFormat="1" x14ac:dyDescent="0.25">
      <c r="A20" s="53">
        <v>17</v>
      </c>
      <c r="B20" s="43" t="s">
        <v>213</v>
      </c>
      <c r="C20" s="92">
        <v>30</v>
      </c>
      <c r="D20" s="45" t="s">
        <v>240</v>
      </c>
      <c r="E20" s="76"/>
      <c r="F20" s="48">
        <v>100000</v>
      </c>
      <c r="G20" s="48">
        <v>120000</v>
      </c>
      <c r="H20" s="55">
        <v>28900</v>
      </c>
      <c r="I20" s="48"/>
      <c r="J20" s="55"/>
      <c r="K20" s="55"/>
      <c r="L20" s="48"/>
      <c r="M20" s="48"/>
      <c r="N20" s="48"/>
      <c r="O20" s="48">
        <v>180000</v>
      </c>
      <c r="P20" s="48"/>
      <c r="Q20" s="48">
        <f>SUM('MATERIAL (AQUISIÇÕES)'!$E20:$P20)</f>
        <v>428900</v>
      </c>
      <c r="R20" s="51" t="s">
        <v>346</v>
      </c>
    </row>
    <row r="21" spans="1:18" s="57" customFormat="1" ht="67.5" x14ac:dyDescent="0.25">
      <c r="A21" s="53">
        <v>18</v>
      </c>
      <c r="B21" s="43" t="s">
        <v>70</v>
      </c>
      <c r="C21" s="92">
        <v>30</v>
      </c>
      <c r="D21" s="45" t="s">
        <v>240</v>
      </c>
      <c r="E21" s="55">
        <v>6250.6</v>
      </c>
      <c r="F21" s="55">
        <v>1104</v>
      </c>
      <c r="G21" s="78">
        <v>38412.6</v>
      </c>
      <c r="H21" s="48">
        <v>16400</v>
      </c>
      <c r="I21" s="55">
        <v>5803.2</v>
      </c>
      <c r="J21" s="55">
        <v>3240</v>
      </c>
      <c r="K21" s="55"/>
      <c r="L21" s="55">
        <v>32845.699999999997</v>
      </c>
      <c r="M21" s="96">
        <v>3240</v>
      </c>
      <c r="N21" s="96">
        <v>3500</v>
      </c>
      <c r="O21" s="96">
        <v>201288.2</v>
      </c>
      <c r="P21" s="96">
        <v>17206</v>
      </c>
      <c r="Q21" s="48">
        <f>SUM('MATERIAL (AQUISIÇÕES)'!$E21:$P21)</f>
        <v>329290.3</v>
      </c>
      <c r="R21" s="51" t="s">
        <v>350</v>
      </c>
    </row>
    <row r="22" spans="1:18" s="57" customFormat="1" ht="27" x14ac:dyDescent="0.25">
      <c r="A22" s="53">
        <v>19</v>
      </c>
      <c r="B22" s="43" t="s">
        <v>169</v>
      </c>
      <c r="C22" s="45">
        <v>30</v>
      </c>
      <c r="D22" s="45" t="s">
        <v>240</v>
      </c>
      <c r="E22" s="59"/>
      <c r="F22" s="48"/>
      <c r="G22" s="59"/>
      <c r="H22" s="76"/>
      <c r="I22" s="48"/>
      <c r="J22" s="48"/>
      <c r="K22" s="48"/>
      <c r="L22" s="48"/>
      <c r="M22" s="48"/>
      <c r="N22" s="50"/>
      <c r="O22" s="96">
        <v>64750.9</v>
      </c>
      <c r="P22" s="50"/>
      <c r="Q22" s="48">
        <f>SUM('MATERIAL (AQUISIÇÕES)'!$E22:$P22)</f>
        <v>64750.9</v>
      </c>
      <c r="R22" s="51" t="s">
        <v>346</v>
      </c>
    </row>
    <row r="23" spans="1:18" s="57" customFormat="1" ht="40.5" x14ac:dyDescent="0.25">
      <c r="A23" s="53">
        <v>20</v>
      </c>
      <c r="B23" s="43" t="s">
        <v>85</v>
      </c>
      <c r="C23" s="92">
        <v>30</v>
      </c>
      <c r="D23" s="45" t="s">
        <v>240</v>
      </c>
      <c r="E23" s="76"/>
      <c r="F23" s="55"/>
      <c r="G23" s="76"/>
      <c r="H23" s="48"/>
      <c r="I23" s="55"/>
      <c r="J23" s="55"/>
      <c r="K23" s="55"/>
      <c r="L23" s="94"/>
      <c r="M23" s="94"/>
      <c r="N23" s="94"/>
      <c r="O23" s="55">
        <v>76556.27</v>
      </c>
      <c r="P23" s="94"/>
      <c r="Q23" s="48">
        <f>SUM('MATERIAL (AQUISIÇÕES)'!$E23:$P23)</f>
        <v>76556.27</v>
      </c>
      <c r="R23" s="51" t="s">
        <v>348</v>
      </c>
    </row>
    <row r="24" spans="1:18" s="57" customFormat="1" ht="27" x14ac:dyDescent="0.25">
      <c r="A24" s="53">
        <v>21</v>
      </c>
      <c r="B24" s="43" t="s">
        <v>84</v>
      </c>
      <c r="C24" s="92">
        <v>30</v>
      </c>
      <c r="D24" s="45" t="s">
        <v>240</v>
      </c>
      <c r="E24" s="76"/>
      <c r="F24" s="55"/>
      <c r="G24" s="76"/>
      <c r="H24" s="48"/>
      <c r="I24" s="55"/>
      <c r="J24" s="55"/>
      <c r="K24" s="55"/>
      <c r="L24" s="94"/>
      <c r="M24" s="94"/>
      <c r="N24" s="94"/>
      <c r="O24" s="55">
        <v>76830</v>
      </c>
      <c r="P24" s="94"/>
      <c r="Q24" s="48">
        <f>SUM('MATERIAL (AQUISIÇÕES)'!$E24:$P24)</f>
        <v>76830</v>
      </c>
      <c r="R24" s="51" t="s">
        <v>346</v>
      </c>
    </row>
    <row r="25" spans="1:18" s="57" customFormat="1" ht="54" x14ac:dyDescent="0.25">
      <c r="A25" s="53">
        <v>22</v>
      </c>
      <c r="B25" s="43" t="s">
        <v>55</v>
      </c>
      <c r="C25" s="92">
        <v>30</v>
      </c>
      <c r="D25" s="45" t="s">
        <v>240</v>
      </c>
      <c r="E25" s="59"/>
      <c r="F25" s="48">
        <v>35000</v>
      </c>
      <c r="G25" s="78">
        <v>34118.199999999997</v>
      </c>
      <c r="H25" s="55">
        <v>28000</v>
      </c>
      <c r="I25" s="55">
        <v>33041.800000000003</v>
      </c>
      <c r="J25" s="55">
        <v>22780</v>
      </c>
      <c r="K25" s="55"/>
      <c r="L25" s="55">
        <v>79800</v>
      </c>
      <c r="M25" s="55">
        <v>26451</v>
      </c>
      <c r="N25" s="48"/>
      <c r="O25" s="55">
        <v>100453.8</v>
      </c>
      <c r="P25" s="55">
        <v>50900</v>
      </c>
      <c r="Q25" s="48">
        <f>SUM('MATERIAL (AQUISIÇÕES)'!$E25:$P25)</f>
        <v>410544.8</v>
      </c>
      <c r="R25" s="51" t="s">
        <v>347</v>
      </c>
    </row>
    <row r="26" spans="1:18" s="57" customFormat="1" ht="27" x14ac:dyDescent="0.25">
      <c r="A26" s="53">
        <v>23</v>
      </c>
      <c r="B26" s="62" t="s">
        <v>91</v>
      </c>
      <c r="C26" s="92">
        <v>30</v>
      </c>
      <c r="D26" s="45" t="s">
        <v>240</v>
      </c>
      <c r="E26" s="76"/>
      <c r="F26" s="55">
        <v>17000</v>
      </c>
      <c r="G26" s="76">
        <v>23000</v>
      </c>
      <c r="H26" s="55">
        <v>14000</v>
      </c>
      <c r="I26" s="55">
        <v>10000</v>
      </c>
      <c r="J26" s="55">
        <v>57400</v>
      </c>
      <c r="K26" s="55"/>
      <c r="L26" s="55">
        <v>26578.57</v>
      </c>
      <c r="M26" s="55">
        <v>7280</v>
      </c>
      <c r="N26" s="94"/>
      <c r="O26" s="55">
        <v>8700</v>
      </c>
      <c r="P26" s="55">
        <v>40280</v>
      </c>
      <c r="Q26" s="48">
        <f>SUM('MATERIAL (AQUISIÇÕES)'!$E26:$P26)</f>
        <v>204238.57</v>
      </c>
      <c r="R26" s="51" t="s">
        <v>348</v>
      </c>
    </row>
    <row r="27" spans="1:18" s="57" customFormat="1" x14ac:dyDescent="0.25">
      <c r="A27" s="53">
        <v>24</v>
      </c>
      <c r="B27" s="43" t="s">
        <v>67</v>
      </c>
      <c r="C27" s="92">
        <v>30</v>
      </c>
      <c r="D27" s="45" t="s">
        <v>240</v>
      </c>
      <c r="E27" s="76"/>
      <c r="F27" s="55">
        <v>12357.98</v>
      </c>
      <c r="G27" s="55">
        <v>4033.45</v>
      </c>
      <c r="H27" s="55">
        <v>3900</v>
      </c>
      <c r="I27" s="55">
        <v>2190</v>
      </c>
      <c r="J27" s="55">
        <v>9388.14</v>
      </c>
      <c r="K27" s="55"/>
      <c r="L27" s="55">
        <v>16398.32</v>
      </c>
      <c r="M27" s="97">
        <v>2108.66</v>
      </c>
      <c r="N27" s="96">
        <v>6000</v>
      </c>
      <c r="O27" s="55">
        <v>4652.76</v>
      </c>
      <c r="P27" s="55">
        <v>7618.47</v>
      </c>
      <c r="Q27" s="48">
        <f>SUM('MATERIAL (AQUISIÇÕES)'!$E27:$P27)</f>
        <v>68647.78</v>
      </c>
      <c r="R27" s="51" t="s">
        <v>347</v>
      </c>
    </row>
    <row r="28" spans="1:18" s="57" customFormat="1" x14ac:dyDescent="0.25">
      <c r="A28" s="53">
        <v>25</v>
      </c>
      <c r="B28" s="43" t="s">
        <v>72</v>
      </c>
      <c r="C28" s="92">
        <v>30</v>
      </c>
      <c r="D28" s="45" t="s">
        <v>240</v>
      </c>
      <c r="E28" s="76"/>
      <c r="F28" s="98">
        <v>25507.25</v>
      </c>
      <c r="G28" s="78">
        <v>19149.55</v>
      </c>
      <c r="H28" s="55">
        <v>16780</v>
      </c>
      <c r="I28" s="55"/>
      <c r="J28" s="55">
        <v>37433.5</v>
      </c>
      <c r="K28" s="55"/>
      <c r="L28" s="55">
        <v>84807.7</v>
      </c>
      <c r="M28" s="96">
        <v>20307.099999999999</v>
      </c>
      <c r="N28" s="94"/>
      <c r="O28" s="55">
        <v>2326.25</v>
      </c>
      <c r="P28" s="96">
        <v>90209.87</v>
      </c>
      <c r="Q28" s="48">
        <f>SUM('MATERIAL (AQUISIÇÕES)'!$E28:$P28)</f>
        <v>296521.21999999997</v>
      </c>
      <c r="R28" s="51" t="s">
        <v>348</v>
      </c>
    </row>
    <row r="29" spans="1:18" s="57" customFormat="1" x14ac:dyDescent="0.25">
      <c r="A29" s="53">
        <v>26</v>
      </c>
      <c r="B29" s="43" t="s">
        <v>71</v>
      </c>
      <c r="C29" s="92">
        <v>30</v>
      </c>
      <c r="D29" s="45" t="s">
        <v>240</v>
      </c>
      <c r="E29" s="59">
        <v>15200</v>
      </c>
      <c r="F29" s="48">
        <v>17313</v>
      </c>
      <c r="G29" s="48">
        <v>14530</v>
      </c>
      <c r="H29" s="55">
        <v>16240</v>
      </c>
      <c r="I29" s="48">
        <v>15000</v>
      </c>
      <c r="J29" s="48"/>
      <c r="K29" s="48"/>
      <c r="L29" s="48">
        <v>16134</v>
      </c>
      <c r="M29" s="48">
        <v>5850</v>
      </c>
      <c r="N29" s="48">
        <v>5000</v>
      </c>
      <c r="O29" s="48">
        <v>8970</v>
      </c>
      <c r="P29" s="55">
        <v>13917</v>
      </c>
      <c r="Q29" s="48">
        <f>SUM('MATERIAL (AQUISIÇÕES)'!$E29:$P29)</f>
        <v>128154</v>
      </c>
      <c r="R29" s="51" t="s">
        <v>348</v>
      </c>
    </row>
    <row r="30" spans="1:18" s="57" customFormat="1" x14ac:dyDescent="0.25">
      <c r="A30" s="53">
        <v>27</v>
      </c>
      <c r="B30" s="43" t="s">
        <v>56</v>
      </c>
      <c r="C30" s="92">
        <v>30</v>
      </c>
      <c r="D30" s="45" t="s">
        <v>240</v>
      </c>
      <c r="E30" s="76"/>
      <c r="F30" s="55"/>
      <c r="G30" s="76"/>
      <c r="H30" s="55"/>
      <c r="I30" s="55"/>
      <c r="J30" s="55"/>
      <c r="K30" s="55"/>
      <c r="L30" s="94"/>
      <c r="M30" s="94"/>
      <c r="N30" s="94"/>
      <c r="O30" s="94"/>
      <c r="P30" s="55">
        <v>180815.31</v>
      </c>
      <c r="Q30" s="48">
        <f>SUM('MATERIAL (AQUISIÇÕES)'!$E30:$P30)</f>
        <v>180815.31</v>
      </c>
      <c r="R30" s="51" t="s">
        <v>346</v>
      </c>
    </row>
    <row r="31" spans="1:18" s="57" customFormat="1" x14ac:dyDescent="0.25">
      <c r="A31" s="53">
        <v>28</v>
      </c>
      <c r="B31" s="43" t="s">
        <v>75</v>
      </c>
      <c r="C31" s="92">
        <v>30</v>
      </c>
      <c r="D31" s="45" t="s">
        <v>240</v>
      </c>
      <c r="E31" s="59"/>
      <c r="F31" s="55">
        <v>4720.78</v>
      </c>
      <c r="G31" s="55">
        <v>1296.8</v>
      </c>
      <c r="H31" s="55"/>
      <c r="I31" s="48"/>
      <c r="J31" s="48">
        <v>13279.4</v>
      </c>
      <c r="K31" s="48"/>
      <c r="L31" s="55">
        <v>17559.150000000001</v>
      </c>
      <c r="M31" s="55">
        <v>4799.01</v>
      </c>
      <c r="N31" s="48"/>
      <c r="O31" s="55">
        <v>136.97999999999999</v>
      </c>
      <c r="P31" s="55">
        <v>49946.400000000001</v>
      </c>
      <c r="Q31" s="48">
        <f>SUM('MATERIAL (AQUISIÇÕES)'!$E31:$P31)</f>
        <v>91738.520000000019</v>
      </c>
      <c r="R31" s="51" t="s">
        <v>153</v>
      </c>
    </row>
    <row r="32" spans="1:18" s="57" customFormat="1" ht="27" x14ac:dyDescent="0.25">
      <c r="A32" s="53">
        <v>29</v>
      </c>
      <c r="B32" s="43" t="s">
        <v>73</v>
      </c>
      <c r="C32" s="92">
        <v>30</v>
      </c>
      <c r="D32" s="45" t="s">
        <v>240</v>
      </c>
      <c r="E32" s="55"/>
      <c r="F32" s="55">
        <v>10132.629999999999</v>
      </c>
      <c r="G32" s="55">
        <v>3273.23</v>
      </c>
      <c r="H32" s="55"/>
      <c r="I32" s="48"/>
      <c r="J32" s="48">
        <v>14027.13</v>
      </c>
      <c r="K32" s="48"/>
      <c r="L32" s="55">
        <v>135869.51999999999</v>
      </c>
      <c r="M32" s="55">
        <v>54642.12</v>
      </c>
      <c r="N32" s="55"/>
      <c r="O32" s="55">
        <v>671.33</v>
      </c>
      <c r="P32" s="55">
        <v>164597.84</v>
      </c>
      <c r="Q32" s="48">
        <f>SUM('MATERIAL (AQUISIÇÕES)'!$E32:$P32)</f>
        <v>383213.79999999993</v>
      </c>
      <c r="R32" s="51" t="s">
        <v>364</v>
      </c>
    </row>
    <row r="33" spans="1:18" s="57" customFormat="1" ht="27" x14ac:dyDescent="0.25">
      <c r="A33" s="53">
        <v>30</v>
      </c>
      <c r="B33" s="43" t="s">
        <v>300</v>
      </c>
      <c r="C33" s="92">
        <v>30</v>
      </c>
      <c r="D33" s="45" t="s">
        <v>240</v>
      </c>
      <c r="E33" s="76"/>
      <c r="F33" s="55">
        <v>8627.2000000000007</v>
      </c>
      <c r="G33" s="55">
        <v>12845.55</v>
      </c>
      <c r="H33" s="55"/>
      <c r="I33" s="55">
        <v>37784.449999999997</v>
      </c>
      <c r="J33" s="55"/>
      <c r="K33" s="55"/>
      <c r="L33" s="55">
        <v>33581.65</v>
      </c>
      <c r="M33" s="55">
        <v>33581.65</v>
      </c>
      <c r="N33" s="94"/>
      <c r="O33" s="55">
        <v>17364.847000000002</v>
      </c>
      <c r="P33" s="55">
        <v>14197.8</v>
      </c>
      <c r="Q33" s="48">
        <f>SUM('MATERIAL (AQUISIÇÕES)'!$E33:$P33)</f>
        <v>157983.147</v>
      </c>
      <c r="R33" s="51" t="s">
        <v>347</v>
      </c>
    </row>
    <row r="34" spans="1:18" s="57" customFormat="1" ht="27" x14ac:dyDescent="0.25">
      <c r="A34" s="53">
        <v>31</v>
      </c>
      <c r="B34" s="43" t="s">
        <v>74</v>
      </c>
      <c r="C34" s="92">
        <v>30</v>
      </c>
      <c r="D34" s="45" t="s">
        <v>240</v>
      </c>
      <c r="E34" s="76"/>
      <c r="F34" s="55"/>
      <c r="G34" s="55"/>
      <c r="H34" s="55"/>
      <c r="I34" s="48"/>
      <c r="J34" s="65">
        <v>18801.05</v>
      </c>
      <c r="K34" s="65"/>
      <c r="L34" s="55">
        <v>7105.1</v>
      </c>
      <c r="M34" s="55">
        <v>19514.2</v>
      </c>
      <c r="N34" s="94"/>
      <c r="O34" s="94"/>
      <c r="P34" s="94"/>
      <c r="Q34" s="48">
        <f>SUM('MATERIAL (AQUISIÇÕES)'!$E34:$P34)</f>
        <v>45420.350000000006</v>
      </c>
      <c r="R34" s="51" t="s">
        <v>347</v>
      </c>
    </row>
    <row r="35" spans="1:18" s="57" customFormat="1" ht="27" x14ac:dyDescent="0.25">
      <c r="A35" s="53">
        <v>32</v>
      </c>
      <c r="B35" s="43" t="s">
        <v>152</v>
      </c>
      <c r="C35" s="92">
        <v>30</v>
      </c>
      <c r="D35" s="45" t="s">
        <v>240</v>
      </c>
      <c r="E35" s="55"/>
      <c r="F35" s="55"/>
      <c r="G35" s="55"/>
      <c r="H35" s="55"/>
      <c r="I35" s="48"/>
      <c r="J35" s="48"/>
      <c r="K35" s="48"/>
      <c r="L35" s="55"/>
      <c r="M35" s="55"/>
      <c r="N35" s="55"/>
      <c r="O35" s="55"/>
      <c r="P35" s="55">
        <v>55000</v>
      </c>
      <c r="Q35" s="48">
        <f>SUM('MATERIAL (AQUISIÇÕES)'!$E35:$P35)</f>
        <v>55000</v>
      </c>
      <c r="R35" s="51" t="s">
        <v>346</v>
      </c>
    </row>
    <row r="36" spans="1:18" s="57" customFormat="1" ht="27" x14ac:dyDescent="0.25">
      <c r="A36" s="53">
        <v>33</v>
      </c>
      <c r="B36" s="43" t="s">
        <v>57</v>
      </c>
      <c r="C36" s="92">
        <v>30</v>
      </c>
      <c r="D36" s="45" t="s">
        <v>240</v>
      </c>
      <c r="E36" s="76"/>
      <c r="F36" s="55"/>
      <c r="G36" s="55"/>
      <c r="H36" s="55"/>
      <c r="I36" s="55"/>
      <c r="J36" s="55"/>
      <c r="K36" s="55"/>
      <c r="L36" s="94"/>
      <c r="M36" s="94"/>
      <c r="N36" s="94"/>
      <c r="O36" s="94"/>
      <c r="P36" s="55">
        <v>773943.39</v>
      </c>
      <c r="Q36" s="48">
        <f>SUM('MATERIAL (AQUISIÇÕES)'!$E36:$P36)</f>
        <v>773943.39</v>
      </c>
      <c r="R36" s="51" t="s">
        <v>346</v>
      </c>
    </row>
    <row r="37" spans="1:18" s="57" customFormat="1" ht="29.25" customHeight="1" x14ac:dyDescent="0.25">
      <c r="A37" s="53">
        <v>34</v>
      </c>
      <c r="B37" s="43" t="s">
        <v>143</v>
      </c>
      <c r="C37" s="45">
        <v>30</v>
      </c>
      <c r="D37" s="54" t="s">
        <v>19</v>
      </c>
      <c r="E37" s="76"/>
      <c r="F37" s="55"/>
      <c r="G37" s="55"/>
      <c r="H37" s="55">
        <v>20000</v>
      </c>
      <c r="I37" s="55"/>
      <c r="J37" s="55"/>
      <c r="K37" s="55"/>
      <c r="L37" s="94"/>
      <c r="M37" s="94"/>
      <c r="N37" s="94"/>
      <c r="O37" s="55"/>
      <c r="P37" s="94"/>
      <c r="Q37" s="48">
        <f>SUM('MATERIAL (AQUISIÇÕES)'!$E37:$P37)</f>
        <v>20000</v>
      </c>
      <c r="R37" s="51" t="s">
        <v>346</v>
      </c>
    </row>
    <row r="38" spans="1:18" s="57" customFormat="1" ht="40.5" x14ac:dyDescent="0.25">
      <c r="A38" s="53">
        <v>35</v>
      </c>
      <c r="B38" s="43" t="s">
        <v>46</v>
      </c>
      <c r="C38" s="92">
        <v>30</v>
      </c>
      <c r="D38" s="45" t="s">
        <v>240</v>
      </c>
      <c r="E38" s="76"/>
      <c r="F38" s="55"/>
      <c r="G38" s="55"/>
      <c r="H38" s="55"/>
      <c r="I38" s="55"/>
      <c r="J38" s="55"/>
      <c r="K38" s="55"/>
      <c r="L38" s="94"/>
      <c r="M38" s="94"/>
      <c r="N38" s="94"/>
      <c r="O38" s="55">
        <v>79308.789999999994</v>
      </c>
      <c r="P38" s="94"/>
      <c r="Q38" s="48">
        <f>SUM('MATERIAL (AQUISIÇÕES)'!$E38:$P38)</f>
        <v>79308.789999999994</v>
      </c>
      <c r="R38" s="51" t="s">
        <v>346</v>
      </c>
    </row>
    <row r="39" spans="1:18" s="57" customFormat="1" ht="27" x14ac:dyDescent="0.25">
      <c r="A39" s="53">
        <v>36</v>
      </c>
      <c r="B39" s="43" t="s">
        <v>305</v>
      </c>
      <c r="C39" s="92">
        <v>30</v>
      </c>
      <c r="D39" s="51"/>
      <c r="E39" s="76"/>
      <c r="F39" s="48"/>
      <c r="G39" s="48">
        <v>12450</v>
      </c>
      <c r="H39" s="55">
        <v>15680</v>
      </c>
      <c r="I39" s="48"/>
      <c r="J39" s="55"/>
      <c r="K39" s="55"/>
      <c r="L39" s="48"/>
      <c r="M39" s="48"/>
      <c r="N39" s="48"/>
      <c r="O39" s="48">
        <v>25980</v>
      </c>
      <c r="P39" s="48"/>
      <c r="Q39" s="48">
        <f>SUM('MATERIAL (AQUISIÇÕES)'!$E39:$P39)</f>
        <v>54110</v>
      </c>
      <c r="R39" s="61" t="s">
        <v>346</v>
      </c>
    </row>
    <row r="40" spans="1:18" s="57" customFormat="1" ht="27" x14ac:dyDescent="0.25">
      <c r="A40" s="53">
        <v>37</v>
      </c>
      <c r="B40" s="43" t="s">
        <v>68</v>
      </c>
      <c r="C40" s="92">
        <v>30</v>
      </c>
      <c r="D40" s="45" t="s">
        <v>240</v>
      </c>
      <c r="E40" s="59"/>
      <c r="F40" s="55"/>
      <c r="G40" s="55">
        <v>3326.94</v>
      </c>
      <c r="H40" s="55"/>
      <c r="I40" s="55">
        <v>5995.62</v>
      </c>
      <c r="J40" s="55">
        <v>16458.96</v>
      </c>
      <c r="K40" s="55"/>
      <c r="L40" s="55">
        <v>50747.15</v>
      </c>
      <c r="M40" s="55"/>
      <c r="N40" s="55"/>
      <c r="O40" s="55"/>
      <c r="P40" s="55">
        <v>1296.7</v>
      </c>
      <c r="Q40" s="48">
        <f>SUM('MATERIAL (AQUISIÇÕES)'!$E40:$P40)</f>
        <v>77825.37</v>
      </c>
      <c r="R40" s="51" t="s">
        <v>347</v>
      </c>
    </row>
    <row r="41" spans="1:18" s="57" customFormat="1" ht="27" x14ac:dyDescent="0.25">
      <c r="A41" s="53">
        <v>38</v>
      </c>
      <c r="B41" s="43" t="s">
        <v>236</v>
      </c>
      <c r="C41" s="92">
        <v>30</v>
      </c>
      <c r="D41" s="45" t="s">
        <v>240</v>
      </c>
      <c r="E41" s="76"/>
      <c r="F41" s="48"/>
      <c r="G41" s="93"/>
      <c r="H41" s="55"/>
      <c r="I41" s="48"/>
      <c r="J41" s="68"/>
      <c r="K41" s="68"/>
      <c r="L41" s="48"/>
      <c r="M41" s="48"/>
      <c r="N41" s="48"/>
      <c r="O41" s="48"/>
      <c r="P41" s="48">
        <v>10329.700000000001</v>
      </c>
      <c r="Q41" s="48">
        <f>SUM('MATERIAL (AQUISIÇÕES)'!$E41:$P41)</f>
        <v>10329.700000000001</v>
      </c>
      <c r="R41" s="51" t="s">
        <v>349</v>
      </c>
    </row>
    <row r="42" spans="1:18" s="57" customFormat="1" x14ac:dyDescent="0.25">
      <c r="A42" s="53">
        <v>39</v>
      </c>
      <c r="B42" s="43" t="s">
        <v>277</v>
      </c>
      <c r="C42" s="92">
        <v>30</v>
      </c>
      <c r="D42" s="51"/>
      <c r="E42" s="76"/>
      <c r="F42" s="48">
        <v>25450</v>
      </c>
      <c r="G42" s="48">
        <v>32700</v>
      </c>
      <c r="H42" s="55">
        <v>23980</v>
      </c>
      <c r="I42" s="48">
        <v>15200</v>
      </c>
      <c r="J42" s="55">
        <v>14500</v>
      </c>
      <c r="K42" s="55"/>
      <c r="L42" s="48">
        <v>32780</v>
      </c>
      <c r="M42" s="48">
        <v>5300</v>
      </c>
      <c r="N42" s="48"/>
      <c r="O42" s="48">
        <v>79250</v>
      </c>
      <c r="P42" s="48">
        <v>35450</v>
      </c>
      <c r="Q42" s="48">
        <f>SUM('MATERIAL (AQUISIÇÕES)'!$E42:$P42)</f>
        <v>264610</v>
      </c>
      <c r="R42" s="61" t="s">
        <v>347</v>
      </c>
    </row>
    <row r="43" spans="1:18" s="57" customFormat="1" x14ac:dyDescent="0.25">
      <c r="A43" s="53">
        <v>40</v>
      </c>
      <c r="B43" s="43" t="s">
        <v>58</v>
      </c>
      <c r="C43" s="92">
        <v>30</v>
      </c>
      <c r="D43" s="45" t="s">
        <v>240</v>
      </c>
      <c r="E43" s="76"/>
      <c r="F43" s="55"/>
      <c r="G43" s="55"/>
      <c r="H43" s="55"/>
      <c r="I43" s="55"/>
      <c r="J43" s="55"/>
      <c r="K43" s="55"/>
      <c r="L43" s="94"/>
      <c r="M43" s="94"/>
      <c r="N43" s="94"/>
      <c r="O43" s="94"/>
      <c r="P43" s="55">
        <v>111157.36</v>
      </c>
      <c r="Q43" s="48">
        <f>SUM('MATERIAL (AQUISIÇÕES)'!$E43:$P43)</f>
        <v>111157.36</v>
      </c>
      <c r="R43" s="51" t="s">
        <v>360</v>
      </c>
    </row>
    <row r="44" spans="1:18" s="57" customFormat="1" ht="54" x14ac:dyDescent="0.25">
      <c r="A44" s="53">
        <v>41</v>
      </c>
      <c r="B44" s="43" t="s">
        <v>86</v>
      </c>
      <c r="C44" s="45">
        <v>30</v>
      </c>
      <c r="D44" s="45" t="s">
        <v>240</v>
      </c>
      <c r="E44" s="59"/>
      <c r="F44" s="48"/>
      <c r="G44" s="55"/>
      <c r="H44" s="55"/>
      <c r="I44" s="48"/>
      <c r="J44" s="48"/>
      <c r="K44" s="48"/>
      <c r="L44" s="48"/>
      <c r="M44" s="48"/>
      <c r="N44" s="48"/>
      <c r="O44" s="48"/>
      <c r="P44" s="55">
        <v>1330000</v>
      </c>
      <c r="Q44" s="48">
        <f>SUM('MATERIAL (AQUISIÇÕES)'!$E44:$P44)</f>
        <v>1330000</v>
      </c>
      <c r="R44" s="51" t="s">
        <v>346</v>
      </c>
    </row>
    <row r="45" spans="1:18" s="57" customFormat="1" x14ac:dyDescent="0.25">
      <c r="A45" s="53">
        <v>42</v>
      </c>
      <c r="B45" s="43" t="s">
        <v>188</v>
      </c>
      <c r="C45" s="92">
        <v>30</v>
      </c>
      <c r="D45" s="54"/>
      <c r="E45" s="76"/>
      <c r="F45" s="55"/>
      <c r="G45" s="55"/>
      <c r="H45" s="55">
        <v>7139.7</v>
      </c>
      <c r="I45" s="55"/>
      <c r="J45" s="55"/>
      <c r="K45" s="55"/>
      <c r="L45" s="94"/>
      <c r="M45" s="94"/>
      <c r="N45" s="94"/>
      <c r="O45" s="55"/>
      <c r="P45" s="94"/>
      <c r="Q45" s="48">
        <f>SUM('MATERIAL (AQUISIÇÕES)'!$E45:$P45)</f>
        <v>7139.7</v>
      </c>
      <c r="R45" s="51" t="s">
        <v>360</v>
      </c>
    </row>
    <row r="46" spans="1:18" s="57" customFormat="1" ht="15.75" x14ac:dyDescent="0.3">
      <c r="A46" s="53">
        <v>43</v>
      </c>
      <c r="B46" s="43" t="s">
        <v>95</v>
      </c>
      <c r="C46" s="92">
        <v>30</v>
      </c>
      <c r="D46" s="45" t="s">
        <v>240</v>
      </c>
      <c r="E46" s="76"/>
      <c r="F46" s="55">
        <v>39936</v>
      </c>
      <c r="G46" s="55">
        <v>3993.6</v>
      </c>
      <c r="H46" s="55"/>
      <c r="I46" s="48"/>
      <c r="J46" s="48">
        <v>9984</v>
      </c>
      <c r="K46" s="48"/>
      <c r="L46" s="99">
        <v>29952</v>
      </c>
      <c r="M46" s="99">
        <v>4592.6400000000003</v>
      </c>
      <c r="N46" s="94"/>
      <c r="O46" s="99">
        <v>16373.76</v>
      </c>
      <c r="P46" s="99">
        <v>19968</v>
      </c>
      <c r="Q46" s="48">
        <f>SUM('MATERIAL (AQUISIÇÕES)'!$E46:$P46)</f>
        <v>124800</v>
      </c>
      <c r="R46" s="51" t="s">
        <v>352</v>
      </c>
    </row>
    <row r="47" spans="1:18" s="57" customFormat="1" ht="40.5" x14ac:dyDescent="0.25">
      <c r="A47" s="53">
        <v>44</v>
      </c>
      <c r="B47" s="43" t="s">
        <v>81</v>
      </c>
      <c r="C47" s="92">
        <v>30</v>
      </c>
      <c r="D47" s="45" t="s">
        <v>240</v>
      </c>
      <c r="E47" s="59"/>
      <c r="F47" s="48"/>
      <c r="G47" s="55">
        <v>120824.68</v>
      </c>
      <c r="H47" s="55">
        <v>65800</v>
      </c>
      <c r="I47" s="48">
        <v>81000</v>
      </c>
      <c r="J47" s="48"/>
      <c r="K47" s="48"/>
      <c r="L47" s="55">
        <v>24900</v>
      </c>
      <c r="M47" s="55"/>
      <c r="N47" s="48"/>
      <c r="O47" s="48">
        <v>233890.3</v>
      </c>
      <c r="P47" s="48"/>
      <c r="Q47" s="48">
        <f>SUM('MATERIAL (AQUISIÇÕES)'!$E47:$P47)</f>
        <v>526414.98</v>
      </c>
      <c r="R47" s="51" t="s">
        <v>347</v>
      </c>
    </row>
    <row r="48" spans="1:18" s="57" customFormat="1" ht="40.5" x14ac:dyDescent="0.25">
      <c r="A48" s="53">
        <v>45</v>
      </c>
      <c r="B48" s="43" t="s">
        <v>80</v>
      </c>
      <c r="C48" s="92">
        <v>30</v>
      </c>
      <c r="D48" s="45" t="s">
        <v>240</v>
      </c>
      <c r="E48" s="76"/>
      <c r="F48" s="55"/>
      <c r="G48" s="55">
        <v>350000</v>
      </c>
      <c r="H48" s="55"/>
      <c r="I48" s="55"/>
      <c r="J48" s="55"/>
      <c r="K48" s="55"/>
      <c r="L48" s="94"/>
      <c r="M48" s="94"/>
      <c r="N48" s="94"/>
      <c r="O48" s="55">
        <v>226494.68</v>
      </c>
      <c r="P48" s="94"/>
      <c r="Q48" s="48">
        <f>SUM('MATERIAL (AQUISIÇÕES)'!$E48:$P48)</f>
        <v>576494.67999999993</v>
      </c>
      <c r="R48" s="51" t="s">
        <v>347</v>
      </c>
    </row>
    <row r="49" spans="1:18" s="57" customFormat="1" ht="40.5" x14ac:dyDescent="0.25">
      <c r="A49" s="53">
        <v>46</v>
      </c>
      <c r="B49" s="43" t="s">
        <v>77</v>
      </c>
      <c r="C49" s="92">
        <v>30</v>
      </c>
      <c r="D49" s="45" t="s">
        <v>240</v>
      </c>
      <c r="E49" s="55">
        <v>6000</v>
      </c>
      <c r="F49" s="55">
        <v>27700</v>
      </c>
      <c r="G49" s="55">
        <v>72500</v>
      </c>
      <c r="H49" s="55">
        <v>32800</v>
      </c>
      <c r="I49" s="48"/>
      <c r="J49" s="48"/>
      <c r="K49" s="48"/>
      <c r="L49" s="48">
        <v>44100</v>
      </c>
      <c r="M49" s="93"/>
      <c r="N49" s="55">
        <v>6000</v>
      </c>
      <c r="O49" s="55">
        <v>112000</v>
      </c>
      <c r="P49" s="55">
        <v>187880</v>
      </c>
      <c r="Q49" s="48">
        <f>SUM('MATERIAL (AQUISIÇÕES)'!$E49:$P49)</f>
        <v>488980</v>
      </c>
      <c r="R49" s="51" t="s">
        <v>347</v>
      </c>
    </row>
    <row r="50" spans="1:18" s="57" customFormat="1" ht="40.5" x14ac:dyDescent="0.25">
      <c r="A50" s="53">
        <v>47</v>
      </c>
      <c r="B50" s="43" t="s">
        <v>82</v>
      </c>
      <c r="C50" s="92">
        <v>30</v>
      </c>
      <c r="D50" s="45" t="s">
        <v>240</v>
      </c>
      <c r="E50" s="55">
        <v>15520</v>
      </c>
      <c r="F50" s="48"/>
      <c r="G50" s="55"/>
      <c r="H50" s="55"/>
      <c r="I50" s="48"/>
      <c r="J50" s="65"/>
      <c r="K50" s="65"/>
      <c r="L50" s="55">
        <v>254300</v>
      </c>
      <c r="M50" s="55">
        <v>17600</v>
      </c>
      <c r="N50" s="48"/>
      <c r="O50" s="48"/>
      <c r="P50" s="48"/>
      <c r="Q50" s="48">
        <f>SUM('MATERIAL (AQUISIÇÕES)'!$E50:$P50)</f>
        <v>287420</v>
      </c>
      <c r="R50" s="51" t="s">
        <v>347</v>
      </c>
    </row>
    <row r="51" spans="1:18" s="57" customFormat="1" ht="27" x14ac:dyDescent="0.25">
      <c r="A51" s="53">
        <v>48</v>
      </c>
      <c r="B51" s="43" t="s">
        <v>278</v>
      </c>
      <c r="C51" s="92">
        <v>30</v>
      </c>
      <c r="D51" s="51"/>
      <c r="E51" s="76"/>
      <c r="F51" s="48"/>
      <c r="G51" s="48"/>
      <c r="H51" s="55"/>
      <c r="I51" s="48"/>
      <c r="J51" s="55"/>
      <c r="K51" s="55"/>
      <c r="L51" s="48"/>
      <c r="M51" s="48"/>
      <c r="N51" s="48"/>
      <c r="O51" s="48">
        <v>69800</v>
      </c>
      <c r="P51" s="48"/>
      <c r="Q51" s="48">
        <f>SUM('MATERIAL (AQUISIÇÕES)'!$E51:$P51)</f>
        <v>69800</v>
      </c>
      <c r="R51" s="61" t="s">
        <v>348</v>
      </c>
    </row>
    <row r="52" spans="1:18" s="57" customFormat="1" ht="54" x14ac:dyDescent="0.25">
      <c r="A52" s="53">
        <v>49</v>
      </c>
      <c r="B52" s="43" t="s">
        <v>168</v>
      </c>
      <c r="C52" s="45">
        <v>30</v>
      </c>
      <c r="D52" s="51" t="s">
        <v>19</v>
      </c>
      <c r="E52" s="59"/>
      <c r="F52" s="48">
        <v>5000</v>
      </c>
      <c r="G52" s="59"/>
      <c r="H52" s="59"/>
      <c r="I52" s="48"/>
      <c r="J52" s="48"/>
      <c r="K52" s="48"/>
      <c r="L52" s="48"/>
      <c r="M52" s="48"/>
      <c r="N52" s="50"/>
      <c r="O52" s="50"/>
      <c r="P52" s="50"/>
      <c r="Q52" s="48">
        <f>SUM('MATERIAL (AQUISIÇÕES)'!$E52:$P52)</f>
        <v>5000</v>
      </c>
      <c r="R52" s="51" t="s">
        <v>348</v>
      </c>
    </row>
    <row r="53" spans="1:18" s="57" customFormat="1" x14ac:dyDescent="0.25">
      <c r="A53" s="53">
        <v>50</v>
      </c>
      <c r="B53" s="43" t="s">
        <v>206</v>
      </c>
      <c r="C53" s="92">
        <v>30</v>
      </c>
      <c r="D53" s="51"/>
      <c r="E53" s="55">
        <v>37946.519999999997</v>
      </c>
      <c r="F53" s="48">
        <v>10474.799999999999</v>
      </c>
      <c r="G53" s="59">
        <v>128900</v>
      </c>
      <c r="H53" s="48">
        <v>74500</v>
      </c>
      <c r="I53" s="48"/>
      <c r="J53" s="48"/>
      <c r="K53" s="48"/>
      <c r="L53" s="48">
        <v>432638.36</v>
      </c>
      <c r="M53" s="48"/>
      <c r="N53" s="50"/>
      <c r="O53" s="48">
        <v>815847.23</v>
      </c>
      <c r="P53" s="55">
        <v>78000</v>
      </c>
      <c r="Q53" s="48">
        <f>SUM('MATERIAL (AQUISIÇÕES)'!$E53:$P53)</f>
        <v>1578306.91</v>
      </c>
      <c r="R53" s="51" t="s">
        <v>347</v>
      </c>
    </row>
    <row r="54" spans="1:18" s="57" customFormat="1" ht="40.5" x14ac:dyDescent="0.25">
      <c r="A54" s="53">
        <v>51</v>
      </c>
      <c r="B54" s="43" t="s">
        <v>209</v>
      </c>
      <c r="C54" s="92">
        <v>30</v>
      </c>
      <c r="D54" s="45" t="s">
        <v>240</v>
      </c>
      <c r="E54" s="55">
        <v>35440</v>
      </c>
      <c r="F54" s="55">
        <v>10944</v>
      </c>
      <c r="G54" s="55">
        <v>213210.4</v>
      </c>
      <c r="H54" s="55">
        <v>26500</v>
      </c>
      <c r="I54" s="48"/>
      <c r="J54" s="65">
        <v>26820</v>
      </c>
      <c r="K54" s="48"/>
      <c r="L54" s="55">
        <v>260544</v>
      </c>
      <c r="M54" s="55">
        <v>9416</v>
      </c>
      <c r="N54" s="55">
        <v>5000</v>
      </c>
      <c r="O54" s="55">
        <v>521500</v>
      </c>
      <c r="P54" s="55">
        <v>114159.2</v>
      </c>
      <c r="Q54" s="48">
        <f>SUM('MATERIAL (AQUISIÇÕES)'!$E54:$P54)</f>
        <v>1223533.5999999999</v>
      </c>
      <c r="R54" s="51" t="s">
        <v>359</v>
      </c>
    </row>
    <row r="55" spans="1:18" s="57" customFormat="1" ht="27" x14ac:dyDescent="0.25">
      <c r="A55" s="53">
        <v>52</v>
      </c>
      <c r="B55" s="43" t="s">
        <v>132</v>
      </c>
      <c r="C55" s="92">
        <v>30</v>
      </c>
      <c r="D55" s="45" t="s">
        <v>240</v>
      </c>
      <c r="E55" s="76"/>
      <c r="F55" s="55"/>
      <c r="G55" s="55"/>
      <c r="H55" s="55"/>
      <c r="I55" s="100"/>
      <c r="J55" s="101"/>
      <c r="K55" s="100"/>
      <c r="L55" s="94"/>
      <c r="M55" s="94"/>
      <c r="N55" s="94"/>
      <c r="O55" s="94"/>
      <c r="P55" s="96">
        <v>47610.239999999998</v>
      </c>
      <c r="Q55" s="48">
        <f>SUM('MATERIAL (AQUISIÇÕES)'!$E55:$P55)</f>
        <v>47610.239999999998</v>
      </c>
      <c r="R55" s="51" t="s">
        <v>360</v>
      </c>
    </row>
    <row r="56" spans="1:18" s="57" customFormat="1" ht="27" x14ac:dyDescent="0.25">
      <c r="A56" s="53">
        <v>53</v>
      </c>
      <c r="B56" s="43" t="s">
        <v>59</v>
      </c>
      <c r="C56" s="92">
        <v>30</v>
      </c>
      <c r="D56" s="45" t="s">
        <v>19</v>
      </c>
      <c r="E56" s="59"/>
      <c r="F56" s="48"/>
      <c r="G56" s="55"/>
      <c r="H56" s="55"/>
      <c r="I56" s="48">
        <v>38000</v>
      </c>
      <c r="J56" s="101"/>
      <c r="K56" s="100"/>
      <c r="L56" s="94"/>
      <c r="M56" s="48"/>
      <c r="N56" s="48"/>
      <c r="O56" s="48"/>
      <c r="P56" s="48"/>
      <c r="Q56" s="48">
        <f>SUM('MATERIAL (AQUISIÇÕES)'!$E56:$P56)</f>
        <v>38000</v>
      </c>
      <c r="R56" s="51" t="s">
        <v>347</v>
      </c>
    </row>
    <row r="57" spans="1:18" s="57" customFormat="1" ht="18" customHeight="1" x14ac:dyDescent="0.25">
      <c r="A57" s="53">
        <v>54</v>
      </c>
      <c r="B57" s="43" t="s">
        <v>78</v>
      </c>
      <c r="C57" s="92">
        <v>30</v>
      </c>
      <c r="D57" s="45" t="s">
        <v>240</v>
      </c>
      <c r="E57" s="59"/>
      <c r="F57" s="55">
        <v>1262</v>
      </c>
      <c r="G57" s="55">
        <v>597</v>
      </c>
      <c r="H57" s="48"/>
      <c r="I57" s="48">
        <v>1173</v>
      </c>
      <c r="J57" s="65">
        <v>13483</v>
      </c>
      <c r="K57" s="65"/>
      <c r="L57" s="55">
        <v>51290</v>
      </c>
      <c r="M57" s="48">
        <v>1217</v>
      </c>
      <c r="N57" s="48"/>
      <c r="O57" s="55">
        <v>1262</v>
      </c>
      <c r="P57" s="55">
        <v>22683</v>
      </c>
      <c r="Q57" s="48">
        <f>SUM('MATERIAL (AQUISIÇÕES)'!$E57:$P57)</f>
        <v>92967</v>
      </c>
      <c r="R57" s="51" t="s">
        <v>165</v>
      </c>
    </row>
    <row r="58" spans="1:18" s="57" customFormat="1" ht="40.5" x14ac:dyDescent="0.25">
      <c r="A58" s="53">
        <v>55</v>
      </c>
      <c r="B58" s="43" t="s">
        <v>235</v>
      </c>
      <c r="C58" s="92">
        <v>30</v>
      </c>
      <c r="D58" s="51" t="s">
        <v>2</v>
      </c>
      <c r="E58" s="76"/>
      <c r="F58" s="48"/>
      <c r="G58" s="48">
        <v>20000</v>
      </c>
      <c r="H58" s="55"/>
      <c r="I58" s="48"/>
      <c r="J58" s="68"/>
      <c r="K58" s="68"/>
      <c r="L58" s="48"/>
      <c r="M58" s="48"/>
      <c r="N58" s="48"/>
      <c r="O58" s="48"/>
      <c r="P58" s="48"/>
      <c r="Q58" s="48">
        <f>SUM('MATERIAL (AQUISIÇÕES)'!$E58:$P58)</f>
        <v>20000</v>
      </c>
      <c r="R58" s="60" t="s">
        <v>177</v>
      </c>
    </row>
    <row r="59" spans="1:18" s="57" customFormat="1" ht="54" x14ac:dyDescent="0.25">
      <c r="A59" s="53">
        <v>56</v>
      </c>
      <c r="B59" s="43" t="s">
        <v>87</v>
      </c>
      <c r="C59" s="92">
        <v>31</v>
      </c>
      <c r="D59" s="51" t="s">
        <v>2</v>
      </c>
      <c r="E59" s="55"/>
      <c r="F59" s="55"/>
      <c r="G59" s="55">
        <v>60715.14</v>
      </c>
      <c r="H59" s="48"/>
      <c r="I59" s="55"/>
      <c r="J59" s="55"/>
      <c r="K59" s="55"/>
      <c r="L59" s="94"/>
      <c r="M59" s="93"/>
      <c r="N59" s="94"/>
      <c r="O59" s="94"/>
      <c r="P59" s="94"/>
      <c r="Q59" s="48">
        <f>SUM('MATERIAL (AQUISIÇÕES)'!$E59:$P59)</f>
        <v>60715.14</v>
      </c>
      <c r="R59" s="51" t="s">
        <v>347</v>
      </c>
    </row>
    <row r="60" spans="1:18" s="57" customFormat="1" ht="40.5" x14ac:dyDescent="0.25">
      <c r="A60" s="53">
        <v>57</v>
      </c>
      <c r="B60" s="43" t="s">
        <v>89</v>
      </c>
      <c r="C60" s="92">
        <v>31</v>
      </c>
      <c r="D60" s="51" t="s">
        <v>2</v>
      </c>
      <c r="E60" s="55"/>
      <c r="F60" s="55"/>
      <c r="G60" s="55">
        <v>28440</v>
      </c>
      <c r="H60" s="48"/>
      <c r="I60" s="55"/>
      <c r="J60" s="55"/>
      <c r="K60" s="55"/>
      <c r="L60" s="94"/>
      <c r="M60" s="93"/>
      <c r="N60" s="94"/>
      <c r="O60" s="94"/>
      <c r="P60" s="94"/>
      <c r="Q60" s="48">
        <f>SUM('MATERIAL (AQUISIÇÕES)'!$E60:$P60)</f>
        <v>28440</v>
      </c>
      <c r="R60" s="51" t="s">
        <v>347</v>
      </c>
    </row>
    <row r="61" spans="1:18" s="57" customFormat="1" ht="40.5" x14ac:dyDescent="0.25">
      <c r="A61" s="53">
        <v>58</v>
      </c>
      <c r="B61" s="43" t="s">
        <v>170</v>
      </c>
      <c r="C61" s="92">
        <v>31</v>
      </c>
      <c r="D61" s="45" t="s">
        <v>19</v>
      </c>
      <c r="E61" s="59"/>
      <c r="F61" s="48"/>
      <c r="G61" s="55"/>
      <c r="H61" s="48"/>
      <c r="I61" s="48"/>
      <c r="J61" s="48"/>
      <c r="K61" s="48"/>
      <c r="L61" s="48"/>
      <c r="M61" s="48"/>
      <c r="N61" s="48">
        <v>15000</v>
      </c>
      <c r="O61" s="48"/>
      <c r="P61" s="48"/>
      <c r="Q61" s="48">
        <f>SUM('MATERIAL (AQUISIÇÕES)'!$E61:$P61)</f>
        <v>15000</v>
      </c>
      <c r="R61" s="51" t="s">
        <v>364</v>
      </c>
    </row>
    <row r="62" spans="1:18" s="57" customFormat="1" ht="67.5" x14ac:dyDescent="0.25">
      <c r="A62" s="53">
        <v>59</v>
      </c>
      <c r="B62" s="43" t="s">
        <v>189</v>
      </c>
      <c r="C62" s="92">
        <v>31</v>
      </c>
      <c r="D62" s="45" t="s">
        <v>19</v>
      </c>
      <c r="E62" s="76"/>
      <c r="F62" s="55"/>
      <c r="G62" s="55"/>
      <c r="H62" s="55">
        <v>22820.04</v>
      </c>
      <c r="I62" s="48"/>
      <c r="J62" s="48"/>
      <c r="K62" s="48"/>
      <c r="L62" s="55"/>
      <c r="M62" s="55"/>
      <c r="N62" s="55"/>
      <c r="O62" s="55"/>
      <c r="P62" s="55"/>
      <c r="Q62" s="48">
        <f>SUM('MATERIAL (AQUISIÇÕES)'!$E62:$P62)</f>
        <v>22820.04</v>
      </c>
      <c r="R62" s="51" t="s">
        <v>364</v>
      </c>
    </row>
    <row r="63" spans="1:18" s="57" customFormat="1" x14ac:dyDescent="0.25">
      <c r="A63" s="53">
        <v>60</v>
      </c>
      <c r="B63" s="43" t="s">
        <v>90</v>
      </c>
      <c r="C63" s="92">
        <v>31</v>
      </c>
      <c r="D63" s="45" t="s">
        <v>240</v>
      </c>
      <c r="E63" s="76"/>
      <c r="F63" s="55"/>
      <c r="G63" s="55">
        <v>12800</v>
      </c>
      <c r="H63" s="55"/>
      <c r="I63" s="55"/>
      <c r="J63" s="55"/>
      <c r="K63" s="55"/>
      <c r="L63" s="94"/>
      <c r="M63" s="55">
        <v>27343</v>
      </c>
      <c r="N63" s="94"/>
      <c r="O63" s="94"/>
      <c r="P63" s="94"/>
      <c r="Q63" s="48">
        <f>SUM('MATERIAL (AQUISIÇÕES)'!$E63:$P63)</f>
        <v>40143</v>
      </c>
      <c r="R63" s="51" t="s">
        <v>348</v>
      </c>
    </row>
    <row r="64" spans="1:18" s="57" customFormat="1" ht="27" x14ac:dyDescent="0.25">
      <c r="A64" s="53">
        <v>61</v>
      </c>
      <c r="B64" s="43" t="s">
        <v>289</v>
      </c>
      <c r="C64" s="92">
        <v>32</v>
      </c>
      <c r="D64" s="51"/>
      <c r="E64" s="76"/>
      <c r="F64" s="48"/>
      <c r="G64" s="48"/>
      <c r="H64" s="55"/>
      <c r="I64" s="48"/>
      <c r="J64" s="55"/>
      <c r="K64" s="55"/>
      <c r="L64" s="48"/>
      <c r="M64" s="48"/>
      <c r="N64" s="48"/>
      <c r="O64" s="48"/>
      <c r="P64" s="48">
        <v>35000</v>
      </c>
      <c r="Q64" s="48">
        <f>SUM('MATERIAL (AQUISIÇÕES)'!$E64:$P64)</f>
        <v>35000</v>
      </c>
      <c r="R64" s="61" t="s">
        <v>346</v>
      </c>
    </row>
    <row r="65" spans="1:18" s="57" customFormat="1" ht="54" x14ac:dyDescent="0.25">
      <c r="A65" s="53">
        <v>62</v>
      </c>
      <c r="B65" s="43" t="s">
        <v>194</v>
      </c>
      <c r="C65" s="92">
        <v>32</v>
      </c>
      <c r="D65" s="45" t="s">
        <v>240</v>
      </c>
      <c r="E65" s="76"/>
      <c r="F65" s="48"/>
      <c r="G65" s="55"/>
      <c r="H65" s="48"/>
      <c r="I65" s="48"/>
      <c r="J65" s="48"/>
      <c r="K65" s="48">
        <v>489470.4</v>
      </c>
      <c r="L65" s="55"/>
      <c r="M65" s="48"/>
      <c r="N65" s="48"/>
      <c r="O65" s="48"/>
      <c r="P65" s="48"/>
      <c r="Q65" s="48">
        <f>SUM('MATERIAL (AQUISIÇÕES)'!$E65:$P65)</f>
        <v>489470.4</v>
      </c>
      <c r="R65" s="51" t="s">
        <v>348</v>
      </c>
    </row>
    <row r="66" spans="1:18" s="57" customFormat="1" ht="67.5" x14ac:dyDescent="0.25">
      <c r="A66" s="53">
        <v>63</v>
      </c>
      <c r="B66" s="43" t="s">
        <v>195</v>
      </c>
      <c r="C66" s="92">
        <v>32</v>
      </c>
      <c r="D66" s="45" t="s">
        <v>240</v>
      </c>
      <c r="E66" s="76"/>
      <c r="F66" s="48"/>
      <c r="G66" s="55"/>
      <c r="H66" s="48"/>
      <c r="I66" s="48"/>
      <c r="J66" s="48"/>
      <c r="K66" s="48">
        <v>106041.38</v>
      </c>
      <c r="L66" s="55"/>
      <c r="M66" s="48"/>
      <c r="N66" s="48"/>
      <c r="O66" s="48"/>
      <c r="P66" s="48"/>
      <c r="Q66" s="48">
        <f>SUM('MATERIAL (AQUISIÇÕES)'!$E66:$P66)</f>
        <v>106041.38</v>
      </c>
      <c r="R66" s="51" t="s">
        <v>348</v>
      </c>
    </row>
    <row r="67" spans="1:18" s="57" customFormat="1" ht="40.5" x14ac:dyDescent="0.25">
      <c r="A67" s="53">
        <v>64</v>
      </c>
      <c r="B67" s="43" t="s">
        <v>196</v>
      </c>
      <c r="C67" s="92">
        <v>32</v>
      </c>
      <c r="D67" s="51" t="s">
        <v>2</v>
      </c>
      <c r="E67" s="76"/>
      <c r="F67" s="48"/>
      <c r="G67" s="55"/>
      <c r="H67" s="48"/>
      <c r="I67" s="48"/>
      <c r="J67" s="48"/>
      <c r="K67" s="48">
        <v>62954.9</v>
      </c>
      <c r="L67" s="55"/>
      <c r="M67" s="48"/>
      <c r="N67" s="48"/>
      <c r="O67" s="48"/>
      <c r="P67" s="48"/>
      <c r="Q67" s="48">
        <f>SUM('MATERIAL (AQUISIÇÕES)'!$E67:$P67)</f>
        <v>62954.9</v>
      </c>
      <c r="R67" s="51" t="s">
        <v>348</v>
      </c>
    </row>
    <row r="68" spans="1:18" s="57" customFormat="1" ht="27" x14ac:dyDescent="0.25">
      <c r="A68" s="53">
        <v>65</v>
      </c>
      <c r="B68" s="43" t="s">
        <v>150</v>
      </c>
      <c r="C68" s="92">
        <v>32</v>
      </c>
      <c r="D68" s="45" t="s">
        <v>240</v>
      </c>
      <c r="E68" s="55"/>
      <c r="F68" s="55"/>
      <c r="G68" s="48"/>
      <c r="H68" s="76"/>
      <c r="I68" s="48"/>
      <c r="J68" s="48"/>
      <c r="K68" s="48"/>
      <c r="L68" s="55">
        <v>411587.54</v>
      </c>
      <c r="M68" s="55"/>
      <c r="N68" s="55"/>
      <c r="O68" s="55"/>
      <c r="P68" s="55"/>
      <c r="Q68" s="48">
        <f>SUM('MATERIAL (AQUISIÇÕES)'!$E68:$P68)</f>
        <v>411587.54</v>
      </c>
      <c r="R68" s="51" t="s">
        <v>350</v>
      </c>
    </row>
    <row r="69" spans="1:18" s="57" customFormat="1" ht="67.5" x14ac:dyDescent="0.25">
      <c r="A69" s="53">
        <v>66</v>
      </c>
      <c r="B69" s="43" t="s">
        <v>192</v>
      </c>
      <c r="C69" s="92">
        <v>32</v>
      </c>
      <c r="D69" s="45" t="s">
        <v>240</v>
      </c>
      <c r="E69" s="76"/>
      <c r="F69" s="55"/>
      <c r="G69" s="55"/>
      <c r="H69" s="48"/>
      <c r="I69" s="55"/>
      <c r="J69" s="48">
        <v>28910</v>
      </c>
      <c r="K69" s="48"/>
      <c r="L69" s="94"/>
      <c r="M69" s="55"/>
      <c r="N69" s="94"/>
      <c r="O69" s="94"/>
      <c r="P69" s="94"/>
      <c r="Q69" s="48">
        <f>SUM('MATERIAL (AQUISIÇÕES)'!$E69:$P69)</f>
        <v>28910</v>
      </c>
      <c r="R69" s="51" t="s">
        <v>349</v>
      </c>
    </row>
    <row r="70" spans="1:18" s="57" customFormat="1" x14ac:dyDescent="0.25">
      <c r="A70" s="53">
        <v>67</v>
      </c>
      <c r="B70" s="43" t="s">
        <v>309</v>
      </c>
      <c r="C70" s="45">
        <v>32</v>
      </c>
      <c r="D70" s="45"/>
      <c r="E70" s="76">
        <v>5800</v>
      </c>
      <c r="F70" s="48"/>
      <c r="G70" s="55"/>
      <c r="H70" s="55"/>
      <c r="I70" s="48">
        <v>2763</v>
      </c>
      <c r="J70" s="48"/>
      <c r="K70" s="48"/>
      <c r="L70" s="48"/>
      <c r="M70" s="48"/>
      <c r="N70" s="48"/>
      <c r="O70" s="48"/>
      <c r="P70" s="48"/>
      <c r="Q70" s="48">
        <f>SUM('MATERIAL (AQUISIÇÕES)'!$E70:$P70)</f>
        <v>8563</v>
      </c>
      <c r="R70" s="51" t="s">
        <v>348</v>
      </c>
    </row>
    <row r="71" spans="1:18" s="57" customFormat="1" ht="89.25" customHeight="1" x14ac:dyDescent="0.25">
      <c r="A71" s="53">
        <v>68</v>
      </c>
      <c r="B71" s="43" t="s">
        <v>47</v>
      </c>
      <c r="C71" s="92">
        <v>32</v>
      </c>
      <c r="D71" s="51" t="s">
        <v>2</v>
      </c>
      <c r="E71" s="59"/>
      <c r="F71" s="48"/>
      <c r="G71" s="55"/>
      <c r="H71" s="55"/>
      <c r="I71" s="48"/>
      <c r="J71" s="48"/>
      <c r="K71" s="48"/>
      <c r="L71" s="55">
        <v>180117</v>
      </c>
      <c r="M71" s="48"/>
      <c r="N71" s="48"/>
      <c r="O71" s="48"/>
      <c r="P71" s="48"/>
      <c r="Q71" s="48">
        <f>SUM('MATERIAL (AQUISIÇÕES)'!$E71:$P71)</f>
        <v>180117</v>
      </c>
      <c r="R71" s="73" t="s">
        <v>350</v>
      </c>
    </row>
    <row r="72" spans="1:18" s="57" customFormat="1" ht="40.5" x14ac:dyDescent="0.25">
      <c r="A72" s="53">
        <v>69</v>
      </c>
      <c r="B72" s="43" t="s">
        <v>365</v>
      </c>
      <c r="C72" s="92">
        <v>32</v>
      </c>
      <c r="D72" s="45" t="s">
        <v>240</v>
      </c>
      <c r="E72" s="76"/>
      <c r="F72" s="48"/>
      <c r="G72" s="55"/>
      <c r="H72" s="48"/>
      <c r="I72" s="48">
        <v>309000</v>
      </c>
      <c r="J72" s="48"/>
      <c r="K72" s="48"/>
      <c r="L72" s="68"/>
      <c r="M72" s="48"/>
      <c r="N72" s="48"/>
      <c r="O72" s="48"/>
      <c r="P72" s="48"/>
      <c r="Q72" s="48">
        <f>SUM('MATERIAL (AQUISIÇÕES)'!$E72:$P72)</f>
        <v>309000</v>
      </c>
      <c r="R72" s="73" t="s">
        <v>348</v>
      </c>
    </row>
    <row r="73" spans="1:18" s="57" customFormat="1" ht="40.5" x14ac:dyDescent="0.25">
      <c r="A73" s="53">
        <v>70</v>
      </c>
      <c r="B73" s="64" t="s">
        <v>205</v>
      </c>
      <c r="C73" s="102">
        <v>32</v>
      </c>
      <c r="D73" s="88"/>
      <c r="E73" s="90"/>
      <c r="F73" s="65"/>
      <c r="G73" s="68"/>
      <c r="H73" s="65"/>
      <c r="I73" s="65"/>
      <c r="J73" s="65"/>
      <c r="K73" s="65"/>
      <c r="L73" s="68">
        <v>188398.05</v>
      </c>
      <c r="M73" s="65"/>
      <c r="N73" s="65"/>
      <c r="O73" s="65"/>
      <c r="P73" s="65"/>
      <c r="Q73" s="48">
        <f>SUM('MATERIAL (AQUISIÇÕES)'!$E73:$P73)</f>
        <v>188398.05</v>
      </c>
      <c r="R73" s="73" t="s">
        <v>350</v>
      </c>
    </row>
    <row r="74" spans="1:18" s="57" customFormat="1" ht="67.5" x14ac:dyDescent="0.25">
      <c r="A74" s="53">
        <v>71</v>
      </c>
      <c r="B74" s="64" t="s">
        <v>88</v>
      </c>
      <c r="C74" s="102">
        <v>32</v>
      </c>
      <c r="D74" s="51" t="s">
        <v>2</v>
      </c>
      <c r="E74" s="90"/>
      <c r="F74" s="68"/>
      <c r="G74" s="68"/>
      <c r="H74" s="68"/>
      <c r="I74" s="68"/>
      <c r="J74" s="68"/>
      <c r="K74" s="68"/>
      <c r="L74" s="68">
        <v>29441.8</v>
      </c>
      <c r="M74" s="68"/>
      <c r="N74" s="103"/>
      <c r="O74" s="103"/>
      <c r="P74" s="103"/>
      <c r="Q74" s="48">
        <f>SUM('MATERIAL (AQUISIÇÕES)'!$E74:$P74)</f>
        <v>29441.8</v>
      </c>
      <c r="R74" s="73" t="s">
        <v>348</v>
      </c>
    </row>
    <row r="75" spans="1:18" s="57" customFormat="1" ht="54" x14ac:dyDescent="0.25">
      <c r="A75" s="53">
        <v>72</v>
      </c>
      <c r="B75" s="43" t="s">
        <v>94</v>
      </c>
      <c r="C75" s="92">
        <v>32</v>
      </c>
      <c r="D75" s="51" t="s">
        <v>2</v>
      </c>
      <c r="E75" s="59"/>
      <c r="F75" s="48"/>
      <c r="G75" s="55"/>
      <c r="H75" s="55"/>
      <c r="I75" s="48">
        <v>16500</v>
      </c>
      <c r="J75" s="65"/>
      <c r="K75" s="65"/>
      <c r="L75" s="48"/>
      <c r="M75" s="48"/>
      <c r="N75" s="48"/>
      <c r="O75" s="48"/>
      <c r="P75" s="48"/>
      <c r="Q75" s="48">
        <f>SUM('MATERIAL (AQUISIÇÕES)'!$E75:$P75)</f>
        <v>16500</v>
      </c>
      <c r="R75" s="51" t="s">
        <v>356</v>
      </c>
    </row>
    <row r="76" spans="1:18" s="57" customFormat="1" ht="87" customHeight="1" x14ac:dyDescent="0.25">
      <c r="A76" s="53">
        <v>73</v>
      </c>
      <c r="B76" s="43" t="s">
        <v>190</v>
      </c>
      <c r="C76" s="92">
        <v>32</v>
      </c>
      <c r="D76" s="45" t="s">
        <v>240</v>
      </c>
      <c r="E76" s="76"/>
      <c r="F76" s="55"/>
      <c r="G76" s="55"/>
      <c r="H76" s="55">
        <v>59405</v>
      </c>
      <c r="I76" s="55"/>
      <c r="J76" s="68"/>
      <c r="K76" s="68"/>
      <c r="L76" s="94"/>
      <c r="M76" s="55"/>
      <c r="N76" s="94"/>
      <c r="O76" s="94"/>
      <c r="P76" s="94"/>
      <c r="Q76" s="48">
        <f>SUM('MATERIAL (AQUISIÇÕES)'!$E76:$P76)</f>
        <v>59405</v>
      </c>
      <c r="R76" s="51" t="s">
        <v>348</v>
      </c>
    </row>
    <row r="77" spans="1:18" s="57" customFormat="1" ht="40.5" x14ac:dyDescent="0.25">
      <c r="A77" s="53">
        <v>74</v>
      </c>
      <c r="B77" s="43" t="s">
        <v>96</v>
      </c>
      <c r="C77" s="45">
        <v>52</v>
      </c>
      <c r="D77" s="45" t="s">
        <v>240</v>
      </c>
      <c r="E77" s="78"/>
      <c r="F77" s="48">
        <v>73480</v>
      </c>
      <c r="G77" s="48">
        <v>55800</v>
      </c>
      <c r="H77" s="48">
        <v>17460</v>
      </c>
      <c r="I77" s="48">
        <v>54560</v>
      </c>
      <c r="J77" s="65"/>
      <c r="K77" s="65"/>
      <c r="L77" s="48">
        <v>197300</v>
      </c>
      <c r="M77" s="48">
        <v>13900</v>
      </c>
      <c r="N77" s="48"/>
      <c r="O77" s="48">
        <v>11120</v>
      </c>
      <c r="P77" s="48">
        <v>98000</v>
      </c>
      <c r="Q77" s="48">
        <f>SUM('MATERIAL (AQUISIÇÕES)'!$E77:$P77)</f>
        <v>521620</v>
      </c>
      <c r="R77" s="51" t="s">
        <v>360</v>
      </c>
    </row>
    <row r="78" spans="1:18" s="57" customFormat="1" ht="27" x14ac:dyDescent="0.25">
      <c r="A78" s="53">
        <v>75</v>
      </c>
      <c r="B78" s="43" t="s">
        <v>237</v>
      </c>
      <c r="C78" s="92">
        <v>52</v>
      </c>
      <c r="D78" s="51"/>
      <c r="E78" s="59"/>
      <c r="F78" s="48"/>
      <c r="G78" s="93"/>
      <c r="H78" s="48"/>
      <c r="I78" s="48"/>
      <c r="J78" s="65"/>
      <c r="K78" s="65"/>
      <c r="L78" s="48"/>
      <c r="M78" s="48"/>
      <c r="N78" s="48"/>
      <c r="O78" s="48"/>
      <c r="P78" s="48">
        <v>500000</v>
      </c>
      <c r="Q78" s="48">
        <f>SUM('MATERIAL (AQUISIÇÕES)'!$E78:$P78)</f>
        <v>500000</v>
      </c>
      <c r="R78" s="66" t="s">
        <v>238</v>
      </c>
    </row>
    <row r="79" spans="1:18" s="57" customFormat="1" ht="27" x14ac:dyDescent="0.25">
      <c r="A79" s="53">
        <v>76</v>
      </c>
      <c r="B79" s="43" t="s">
        <v>310</v>
      </c>
      <c r="C79" s="92">
        <v>52</v>
      </c>
      <c r="D79" s="51"/>
      <c r="E79" s="76"/>
      <c r="F79" s="48"/>
      <c r="G79" s="48"/>
      <c r="H79" s="55">
        <v>160000</v>
      </c>
      <c r="I79" s="48"/>
      <c r="J79" s="68"/>
      <c r="K79" s="68"/>
      <c r="L79" s="48"/>
      <c r="M79" s="48"/>
      <c r="N79" s="48"/>
      <c r="O79" s="48">
        <v>160000</v>
      </c>
      <c r="P79" s="48"/>
      <c r="Q79" s="48">
        <f>SUM('MATERIAL (AQUISIÇÕES)'!$E79:$P79)</f>
        <v>320000</v>
      </c>
      <c r="R79" s="71" t="s">
        <v>346</v>
      </c>
    </row>
    <row r="80" spans="1:18" s="57" customFormat="1" ht="40.5" x14ac:dyDescent="0.25">
      <c r="A80" s="53">
        <v>77</v>
      </c>
      <c r="B80" s="43" t="s">
        <v>302</v>
      </c>
      <c r="C80" s="92">
        <v>52</v>
      </c>
      <c r="D80" s="51"/>
      <c r="E80" s="76"/>
      <c r="F80" s="48"/>
      <c r="G80" s="48">
        <v>5000</v>
      </c>
      <c r="H80" s="55"/>
      <c r="I80" s="48"/>
      <c r="J80" s="68"/>
      <c r="K80" s="68"/>
      <c r="L80" s="48"/>
      <c r="M80" s="48"/>
      <c r="N80" s="48"/>
      <c r="O80" s="48">
        <v>5000</v>
      </c>
      <c r="P80" s="48"/>
      <c r="Q80" s="48">
        <f>SUM('MATERIAL (AQUISIÇÕES)'!$E80:$P80)</f>
        <v>10000</v>
      </c>
      <c r="R80" s="71" t="s">
        <v>346</v>
      </c>
    </row>
    <row r="81" spans="1:18" s="57" customFormat="1" x14ac:dyDescent="0.25">
      <c r="A81" s="53">
        <v>78</v>
      </c>
      <c r="B81" s="43" t="s">
        <v>341</v>
      </c>
      <c r="C81" s="92">
        <v>52</v>
      </c>
      <c r="D81" s="51"/>
      <c r="E81" s="76"/>
      <c r="F81" s="48"/>
      <c r="G81" s="48">
        <v>20000</v>
      </c>
      <c r="H81" s="55"/>
      <c r="I81" s="48"/>
      <c r="J81" s="68"/>
      <c r="K81" s="68"/>
      <c r="L81" s="48"/>
      <c r="M81" s="48"/>
      <c r="N81" s="48"/>
      <c r="O81" s="48">
        <v>20000</v>
      </c>
      <c r="P81" s="48"/>
      <c r="Q81" s="48">
        <f>SUM('MATERIAL (AQUISIÇÕES)'!$E81:$P81)</f>
        <v>40000</v>
      </c>
      <c r="R81" s="71" t="s">
        <v>349</v>
      </c>
    </row>
    <row r="82" spans="1:18" s="57" customFormat="1" ht="27" x14ac:dyDescent="0.25">
      <c r="A82" s="53">
        <v>79</v>
      </c>
      <c r="B82" s="43" t="s">
        <v>304</v>
      </c>
      <c r="C82" s="92">
        <v>52</v>
      </c>
      <c r="D82" s="51"/>
      <c r="E82" s="76"/>
      <c r="F82" s="48"/>
      <c r="G82" s="48"/>
      <c r="H82" s="55"/>
      <c r="I82" s="48"/>
      <c r="J82" s="68"/>
      <c r="K82" s="68"/>
      <c r="L82" s="48">
        <v>35000</v>
      </c>
      <c r="M82" s="48"/>
      <c r="N82" s="48"/>
      <c r="O82" s="48"/>
      <c r="P82" s="48"/>
      <c r="Q82" s="48">
        <f>SUM('MATERIAL (AQUISIÇÕES)'!$E82:$P82)</f>
        <v>35000</v>
      </c>
      <c r="R82" s="71" t="s">
        <v>349</v>
      </c>
    </row>
    <row r="83" spans="1:18" s="57" customFormat="1" x14ac:dyDescent="0.25">
      <c r="A83" s="53">
        <v>80</v>
      </c>
      <c r="B83" s="43" t="s">
        <v>215</v>
      </c>
      <c r="C83" s="92">
        <v>52</v>
      </c>
      <c r="D83" s="51"/>
      <c r="E83" s="76"/>
      <c r="F83" s="48">
        <v>150000</v>
      </c>
      <c r="G83" s="48">
        <v>45000</v>
      </c>
      <c r="H83" s="55">
        <v>12000</v>
      </c>
      <c r="I83" s="48">
        <v>48000</v>
      </c>
      <c r="J83" s="68"/>
      <c r="K83" s="68"/>
      <c r="L83" s="48">
        <v>230000</v>
      </c>
      <c r="M83" s="48">
        <v>43800</v>
      </c>
      <c r="N83" s="48"/>
      <c r="O83" s="48">
        <v>14500</v>
      </c>
      <c r="P83" s="48">
        <v>78900</v>
      </c>
      <c r="Q83" s="48">
        <f>SUM('MATERIAL (AQUISIÇÕES)'!$E83:$P83)</f>
        <v>622200</v>
      </c>
      <c r="R83" s="73" t="s">
        <v>360</v>
      </c>
    </row>
    <row r="84" spans="1:18" s="57" customFormat="1" ht="27" x14ac:dyDescent="0.25">
      <c r="A84" s="53">
        <v>81</v>
      </c>
      <c r="B84" s="43" t="s">
        <v>226</v>
      </c>
      <c r="C84" s="45">
        <v>52</v>
      </c>
      <c r="D84" s="51" t="s">
        <v>2</v>
      </c>
      <c r="E84" s="59"/>
      <c r="F84" s="48"/>
      <c r="G84" s="65">
        <v>65000</v>
      </c>
      <c r="H84" s="48"/>
      <c r="I84" s="48"/>
      <c r="J84" s="65"/>
      <c r="K84" s="65"/>
      <c r="L84" s="65"/>
      <c r="M84" s="48"/>
      <c r="N84" s="48"/>
      <c r="O84" s="48"/>
      <c r="P84" s="48"/>
      <c r="Q84" s="48">
        <f>SUM('MATERIAL (AQUISIÇÕES)'!$E84:$P84)</f>
        <v>65000</v>
      </c>
      <c r="R84" s="60" t="s">
        <v>177</v>
      </c>
    </row>
    <row r="85" spans="1:18" s="57" customFormat="1" x14ac:dyDescent="0.25">
      <c r="A85" s="53">
        <v>82</v>
      </c>
      <c r="B85" s="43" t="s">
        <v>269</v>
      </c>
      <c r="C85" s="92">
        <v>52</v>
      </c>
      <c r="D85" s="51"/>
      <c r="E85" s="76"/>
      <c r="F85" s="48"/>
      <c r="G85" s="48">
        <v>15000</v>
      </c>
      <c r="H85" s="55"/>
      <c r="I85" s="48"/>
      <c r="J85" s="68"/>
      <c r="K85" s="68"/>
      <c r="L85" s="48"/>
      <c r="M85" s="48"/>
      <c r="N85" s="48"/>
      <c r="O85" s="48">
        <v>15000</v>
      </c>
      <c r="P85" s="48"/>
      <c r="Q85" s="48">
        <f>SUM('MATERIAL (AQUISIÇÕES)'!$E85:$P85)</f>
        <v>30000</v>
      </c>
      <c r="R85" s="61" t="s">
        <v>349</v>
      </c>
    </row>
    <row r="86" spans="1:18" s="57" customFormat="1" ht="81" x14ac:dyDescent="0.25">
      <c r="A86" s="53">
        <v>83</v>
      </c>
      <c r="B86" s="43" t="s">
        <v>100</v>
      </c>
      <c r="C86" s="45">
        <v>52</v>
      </c>
      <c r="D86" s="45" t="s">
        <v>240</v>
      </c>
      <c r="E86" s="48"/>
      <c r="F86" s="48">
        <v>30000</v>
      </c>
      <c r="G86" s="48">
        <v>44022.5</v>
      </c>
      <c r="H86" s="48">
        <v>22500</v>
      </c>
      <c r="I86" s="48"/>
      <c r="J86" s="65"/>
      <c r="K86" s="65"/>
      <c r="L86" s="48">
        <v>80000</v>
      </c>
      <c r="M86" s="48">
        <v>24935</v>
      </c>
      <c r="N86" s="48">
        <v>20000</v>
      </c>
      <c r="O86" s="48">
        <v>15459.02</v>
      </c>
      <c r="P86" s="48">
        <v>70000</v>
      </c>
      <c r="Q86" s="48">
        <f>SUM('MATERIAL (AQUISIÇÕES)'!$E86:$P86)</f>
        <v>306916.52</v>
      </c>
      <c r="R86" s="51" t="s">
        <v>348</v>
      </c>
    </row>
    <row r="87" spans="1:18" s="57" customFormat="1" ht="27" x14ac:dyDescent="0.25">
      <c r="A87" s="53">
        <v>84</v>
      </c>
      <c r="B87" s="43" t="s">
        <v>98</v>
      </c>
      <c r="C87" s="45">
        <v>52</v>
      </c>
      <c r="D87" s="51" t="s">
        <v>2</v>
      </c>
      <c r="E87" s="76"/>
      <c r="F87" s="48">
        <v>1804.2</v>
      </c>
      <c r="G87" s="48">
        <v>2800</v>
      </c>
      <c r="H87" s="48">
        <v>2400</v>
      </c>
      <c r="I87" s="48">
        <v>2800</v>
      </c>
      <c r="J87" s="65"/>
      <c r="K87" s="65"/>
      <c r="L87" s="48">
        <v>2800</v>
      </c>
      <c r="M87" s="48">
        <v>2800</v>
      </c>
      <c r="N87" s="48"/>
      <c r="O87" s="48">
        <v>18185.490000000002</v>
      </c>
      <c r="P87" s="48">
        <v>6704</v>
      </c>
      <c r="Q87" s="48">
        <f>SUM('MATERIAL (AQUISIÇÕES)'!$E87:$P87)</f>
        <v>40293.69</v>
      </c>
      <c r="R87" s="51" t="s">
        <v>346</v>
      </c>
    </row>
    <row r="88" spans="1:18" s="57" customFormat="1" ht="39.75" customHeight="1" x14ac:dyDescent="0.25">
      <c r="A88" s="53">
        <v>85</v>
      </c>
      <c r="B88" s="43" t="s">
        <v>311</v>
      </c>
      <c r="C88" s="45">
        <v>52</v>
      </c>
      <c r="D88" s="45" t="s">
        <v>240</v>
      </c>
      <c r="E88" s="76"/>
      <c r="F88" s="48">
        <v>127545</v>
      </c>
      <c r="G88" s="48">
        <v>45200</v>
      </c>
      <c r="H88" s="48">
        <v>15800</v>
      </c>
      <c r="I88" s="48">
        <v>50000</v>
      </c>
      <c r="J88" s="65"/>
      <c r="K88" s="65"/>
      <c r="L88" s="48">
        <v>47413</v>
      </c>
      <c r="M88" s="48">
        <v>14200</v>
      </c>
      <c r="N88" s="48"/>
      <c r="O88" s="48">
        <v>28900</v>
      </c>
      <c r="P88" s="48">
        <v>55900</v>
      </c>
      <c r="Q88" s="48">
        <f>SUM('MATERIAL (AQUISIÇÕES)'!$E88:$P88)</f>
        <v>384958</v>
      </c>
      <c r="R88" s="51" t="s">
        <v>348</v>
      </c>
    </row>
    <row r="89" spans="1:18" s="57" customFormat="1" ht="27" x14ac:dyDescent="0.25">
      <c r="A89" s="53">
        <v>86</v>
      </c>
      <c r="B89" s="43" t="s">
        <v>290</v>
      </c>
      <c r="C89" s="92">
        <v>52</v>
      </c>
      <c r="D89" s="51"/>
      <c r="E89" s="76"/>
      <c r="F89" s="48"/>
      <c r="G89" s="48"/>
      <c r="H89" s="55"/>
      <c r="I89" s="48"/>
      <c r="J89" s="68"/>
      <c r="K89" s="68"/>
      <c r="L89" s="48"/>
      <c r="M89" s="48"/>
      <c r="N89" s="48"/>
      <c r="O89" s="48"/>
      <c r="P89" s="48">
        <v>120000</v>
      </c>
      <c r="Q89" s="48">
        <f>SUM('MATERIAL (AQUISIÇÕES)'!$E89:$P89)</f>
        <v>120000</v>
      </c>
      <c r="R89" s="61" t="s">
        <v>346</v>
      </c>
    </row>
    <row r="90" spans="1:18" s="57" customFormat="1" ht="27" x14ac:dyDescent="0.25">
      <c r="A90" s="53">
        <v>87</v>
      </c>
      <c r="B90" s="43" t="s">
        <v>224</v>
      </c>
      <c r="C90" s="45">
        <v>52</v>
      </c>
      <c r="D90" s="51" t="s">
        <v>2</v>
      </c>
      <c r="E90" s="59"/>
      <c r="F90" s="48"/>
      <c r="G90" s="48">
        <v>45000</v>
      </c>
      <c r="H90" s="48"/>
      <c r="I90" s="48"/>
      <c r="J90" s="65"/>
      <c r="K90" s="65"/>
      <c r="L90" s="48"/>
      <c r="M90" s="48"/>
      <c r="N90" s="48"/>
      <c r="O90" s="48"/>
      <c r="P90" s="48"/>
      <c r="Q90" s="48">
        <f>SUM('MATERIAL (AQUISIÇÕES)'!$E90:$P90)</f>
        <v>45000</v>
      </c>
      <c r="R90" s="60" t="s">
        <v>177</v>
      </c>
    </row>
    <row r="91" spans="1:18" s="57" customFormat="1" ht="27" x14ac:dyDescent="0.25">
      <c r="A91" s="53">
        <v>88</v>
      </c>
      <c r="B91" s="43" t="s">
        <v>223</v>
      </c>
      <c r="C91" s="45">
        <v>52</v>
      </c>
      <c r="D91" s="51" t="s">
        <v>2</v>
      </c>
      <c r="E91" s="59"/>
      <c r="F91" s="48"/>
      <c r="G91" s="48">
        <v>43000</v>
      </c>
      <c r="H91" s="48"/>
      <c r="I91" s="48"/>
      <c r="J91" s="65"/>
      <c r="K91" s="65"/>
      <c r="L91" s="48"/>
      <c r="M91" s="48"/>
      <c r="N91" s="48"/>
      <c r="O91" s="48"/>
      <c r="P91" s="48"/>
      <c r="Q91" s="48">
        <f>SUM('MATERIAL (AQUISIÇÕES)'!$E91:$P91)</f>
        <v>43000</v>
      </c>
      <c r="R91" s="60" t="s">
        <v>177</v>
      </c>
    </row>
    <row r="92" spans="1:18" s="57" customFormat="1" x14ac:dyDescent="0.25">
      <c r="A92" s="53">
        <v>89</v>
      </c>
      <c r="B92" s="43" t="s">
        <v>270</v>
      </c>
      <c r="C92" s="92">
        <v>52</v>
      </c>
      <c r="D92" s="51"/>
      <c r="E92" s="76"/>
      <c r="F92" s="48"/>
      <c r="G92" s="48">
        <v>45000</v>
      </c>
      <c r="H92" s="55"/>
      <c r="I92" s="48"/>
      <c r="J92" s="68"/>
      <c r="K92" s="68"/>
      <c r="L92" s="48"/>
      <c r="M92" s="48"/>
      <c r="N92" s="48"/>
      <c r="O92" s="48">
        <v>45000</v>
      </c>
      <c r="P92" s="48"/>
      <c r="Q92" s="48">
        <f>SUM('MATERIAL (AQUISIÇÕES)'!$E92:$P92)</f>
        <v>90000</v>
      </c>
      <c r="R92" s="61" t="s">
        <v>346</v>
      </c>
    </row>
    <row r="93" spans="1:18" s="57" customFormat="1" x14ac:dyDescent="0.25">
      <c r="A93" s="53">
        <v>90</v>
      </c>
      <c r="B93" s="43" t="s">
        <v>219</v>
      </c>
      <c r="C93" s="45">
        <v>52</v>
      </c>
      <c r="D93" s="45" t="s">
        <v>240</v>
      </c>
      <c r="E93" s="35">
        <v>150000</v>
      </c>
      <c r="F93" s="35">
        <v>200000</v>
      </c>
      <c r="G93" s="34">
        <v>130000</v>
      </c>
      <c r="H93" s="34">
        <v>55000</v>
      </c>
      <c r="I93" s="35">
        <v>30000</v>
      </c>
      <c r="J93" s="41"/>
      <c r="K93" s="41"/>
      <c r="L93" s="48">
        <v>207515.92</v>
      </c>
      <c r="M93" s="36">
        <v>25000</v>
      </c>
      <c r="N93" s="48">
        <v>150000</v>
      </c>
      <c r="O93" s="36">
        <v>78000</v>
      </c>
      <c r="P93" s="35">
        <v>135000</v>
      </c>
      <c r="Q93" s="48">
        <f>SUM('MATERIAL (AQUISIÇÕES)'!$E93:$P93)</f>
        <v>1160515.92</v>
      </c>
      <c r="R93" s="42" t="s">
        <v>346</v>
      </c>
    </row>
    <row r="94" spans="1:18" s="57" customFormat="1" ht="27" x14ac:dyDescent="0.25">
      <c r="A94" s="53">
        <v>91</v>
      </c>
      <c r="B94" s="43" t="s">
        <v>99</v>
      </c>
      <c r="C94" s="45">
        <v>52</v>
      </c>
      <c r="D94" s="51" t="s">
        <v>19</v>
      </c>
      <c r="E94" s="76"/>
      <c r="F94" s="48"/>
      <c r="G94" s="59"/>
      <c r="H94" s="59"/>
      <c r="I94" s="48"/>
      <c r="J94" s="65"/>
      <c r="K94" s="65"/>
      <c r="L94" s="48">
        <v>250000</v>
      </c>
      <c r="M94" s="48"/>
      <c r="N94" s="50"/>
      <c r="O94" s="50"/>
      <c r="P94" s="50"/>
      <c r="Q94" s="48">
        <f>SUM('MATERIAL (AQUISIÇÕES)'!$E94:$P94)</f>
        <v>250000</v>
      </c>
      <c r="R94" s="51" t="s">
        <v>347</v>
      </c>
    </row>
    <row r="95" spans="1:18" s="57" customFormat="1" x14ac:dyDescent="0.25">
      <c r="A95" s="53">
        <v>92</v>
      </c>
      <c r="B95" s="43" t="s">
        <v>271</v>
      </c>
      <c r="C95" s="92">
        <v>52</v>
      </c>
      <c r="D95" s="51"/>
      <c r="E95" s="76"/>
      <c r="F95" s="48"/>
      <c r="G95" s="48">
        <v>36000</v>
      </c>
      <c r="H95" s="55"/>
      <c r="I95" s="48"/>
      <c r="J95" s="68"/>
      <c r="K95" s="68"/>
      <c r="L95" s="48"/>
      <c r="M95" s="48"/>
      <c r="N95" s="48"/>
      <c r="O95" s="48">
        <v>36000</v>
      </c>
      <c r="P95" s="48"/>
      <c r="Q95" s="48">
        <f>SUM('MATERIAL (AQUISIÇÕES)'!$E95:$P95)</f>
        <v>72000</v>
      </c>
      <c r="R95" s="61" t="s">
        <v>346</v>
      </c>
    </row>
    <row r="96" spans="1:18" s="57" customFormat="1" ht="27" x14ac:dyDescent="0.25">
      <c r="A96" s="53">
        <v>93</v>
      </c>
      <c r="B96" s="43" t="s">
        <v>225</v>
      </c>
      <c r="C96" s="45">
        <v>52</v>
      </c>
      <c r="D96" s="51" t="s">
        <v>2</v>
      </c>
      <c r="E96" s="59"/>
      <c r="F96" s="48"/>
      <c r="G96" s="48">
        <v>40000</v>
      </c>
      <c r="H96" s="48"/>
      <c r="I96" s="48"/>
      <c r="J96" s="65"/>
      <c r="K96" s="65"/>
      <c r="L96" s="48"/>
      <c r="M96" s="48"/>
      <c r="N96" s="48"/>
      <c r="O96" s="48"/>
      <c r="P96" s="48"/>
      <c r="Q96" s="48">
        <f>SUM('MATERIAL (AQUISIÇÕES)'!$E96:$P96)</f>
        <v>40000</v>
      </c>
      <c r="R96" s="60" t="s">
        <v>177</v>
      </c>
    </row>
    <row r="97" spans="1:18" s="57" customFormat="1" x14ac:dyDescent="0.25">
      <c r="A97" s="53">
        <v>94</v>
      </c>
      <c r="B97" s="43" t="s">
        <v>306</v>
      </c>
      <c r="C97" s="92">
        <v>52</v>
      </c>
      <c r="D97" s="51"/>
      <c r="E97" s="76"/>
      <c r="F97" s="48">
        <v>7200</v>
      </c>
      <c r="G97" s="48">
        <v>7200</v>
      </c>
      <c r="H97" s="55"/>
      <c r="I97" s="48">
        <v>7200</v>
      </c>
      <c r="J97" s="68"/>
      <c r="K97" s="68"/>
      <c r="L97" s="48">
        <v>7200</v>
      </c>
      <c r="M97" s="48">
        <v>7200</v>
      </c>
      <c r="N97" s="48"/>
      <c r="O97" s="48"/>
      <c r="P97" s="48"/>
      <c r="Q97" s="48">
        <f>SUM('MATERIAL (AQUISIÇÕES)'!$E97:$P97)</f>
        <v>36000</v>
      </c>
      <c r="R97" s="61" t="s">
        <v>347</v>
      </c>
    </row>
    <row r="98" spans="1:18" s="57" customFormat="1" x14ac:dyDescent="0.25">
      <c r="A98" s="53">
        <v>95</v>
      </c>
      <c r="B98" s="43" t="s">
        <v>342</v>
      </c>
      <c r="C98" s="92">
        <v>52</v>
      </c>
      <c r="D98" s="51"/>
      <c r="E98" s="76"/>
      <c r="F98" s="48"/>
      <c r="G98" s="48">
        <v>4500</v>
      </c>
      <c r="H98" s="55"/>
      <c r="I98" s="48"/>
      <c r="J98" s="68"/>
      <c r="K98" s="68"/>
      <c r="L98" s="48"/>
      <c r="M98" s="48"/>
      <c r="N98" s="48"/>
      <c r="O98" s="48">
        <v>4500</v>
      </c>
      <c r="P98" s="48"/>
      <c r="Q98" s="48">
        <f>SUM('MATERIAL (AQUISIÇÕES)'!$E98:$P98)</f>
        <v>9000</v>
      </c>
      <c r="R98" s="61" t="s">
        <v>349</v>
      </c>
    </row>
    <row r="99" spans="1:18" s="57" customFormat="1" ht="27" x14ac:dyDescent="0.25">
      <c r="A99" s="53">
        <v>96</v>
      </c>
      <c r="B99" s="43" t="s">
        <v>186</v>
      </c>
      <c r="C99" s="45">
        <v>52</v>
      </c>
      <c r="D99" s="51" t="s">
        <v>2</v>
      </c>
      <c r="E99" s="76"/>
      <c r="F99" s="48"/>
      <c r="G99" s="48">
        <v>700000</v>
      </c>
      <c r="H99" s="48"/>
      <c r="I99" s="48"/>
      <c r="J99" s="65"/>
      <c r="K99" s="65"/>
      <c r="L99" s="48"/>
      <c r="M99" s="48"/>
      <c r="N99" s="48"/>
      <c r="O99" s="48"/>
      <c r="P99" s="48"/>
      <c r="Q99" s="48">
        <f>SUM('MATERIAL (AQUISIÇÕES)'!$E99:$P99)</f>
        <v>700000</v>
      </c>
      <c r="R99" s="60" t="s">
        <v>175</v>
      </c>
    </row>
    <row r="100" spans="1:18" s="57" customFormat="1" ht="27" x14ac:dyDescent="0.25">
      <c r="A100" s="53">
        <v>97</v>
      </c>
      <c r="B100" s="43" t="s">
        <v>276</v>
      </c>
      <c r="C100" s="92">
        <v>52</v>
      </c>
      <c r="D100" s="51"/>
      <c r="E100" s="76"/>
      <c r="F100" s="48"/>
      <c r="G100" s="48"/>
      <c r="H100" s="55"/>
      <c r="I100" s="48"/>
      <c r="J100" s="68"/>
      <c r="K100" s="68"/>
      <c r="L100" s="48"/>
      <c r="M100" s="48"/>
      <c r="N100" s="48"/>
      <c r="O100" s="48">
        <v>5400</v>
      </c>
      <c r="P100" s="48"/>
      <c r="Q100" s="48">
        <f>SUM('MATERIAL (AQUISIÇÕES)'!$E100:$P100)</f>
        <v>5400</v>
      </c>
      <c r="R100" s="61" t="s">
        <v>349</v>
      </c>
    </row>
    <row r="101" spans="1:18" s="57" customFormat="1" ht="40.5" x14ac:dyDescent="0.25">
      <c r="A101" s="53">
        <v>98</v>
      </c>
      <c r="B101" s="43" t="s">
        <v>316</v>
      </c>
      <c r="C101" s="45">
        <v>52</v>
      </c>
      <c r="D101" s="51" t="s">
        <v>2</v>
      </c>
      <c r="E101" s="76"/>
      <c r="F101" s="48"/>
      <c r="G101" s="48">
        <v>600000</v>
      </c>
      <c r="H101" s="48"/>
      <c r="I101" s="48"/>
      <c r="J101" s="65"/>
      <c r="K101" s="65"/>
      <c r="L101" s="48"/>
      <c r="M101" s="48"/>
      <c r="N101" s="48"/>
      <c r="O101" s="48"/>
      <c r="P101" s="48"/>
      <c r="Q101" s="48">
        <f>SUM('MATERIAL (AQUISIÇÕES)'!$E101:$P101)</f>
        <v>600000</v>
      </c>
      <c r="R101" s="60" t="s">
        <v>175</v>
      </c>
    </row>
    <row r="102" spans="1:18" s="57" customFormat="1" ht="40.5" x14ac:dyDescent="0.25">
      <c r="A102" s="53">
        <v>99</v>
      </c>
      <c r="B102" s="43" t="s">
        <v>317</v>
      </c>
      <c r="C102" s="45">
        <v>52</v>
      </c>
      <c r="D102" s="51" t="s">
        <v>2</v>
      </c>
      <c r="E102" s="59"/>
      <c r="F102" s="48"/>
      <c r="G102" s="48">
        <v>480000</v>
      </c>
      <c r="H102" s="48"/>
      <c r="I102" s="48"/>
      <c r="J102" s="65"/>
      <c r="K102" s="65"/>
      <c r="L102" s="48"/>
      <c r="M102" s="48"/>
      <c r="N102" s="48"/>
      <c r="O102" s="48"/>
      <c r="P102" s="48"/>
      <c r="Q102" s="48">
        <f>SUM('MATERIAL (AQUISIÇÕES)'!$E102:$P102)</f>
        <v>480000</v>
      </c>
      <c r="R102" s="60" t="s">
        <v>177</v>
      </c>
    </row>
    <row r="103" spans="1:18" s="57" customFormat="1" ht="27" x14ac:dyDescent="0.25">
      <c r="A103" s="53">
        <v>100</v>
      </c>
      <c r="B103" s="43" t="s">
        <v>315</v>
      </c>
      <c r="C103" s="92">
        <v>52</v>
      </c>
      <c r="D103" s="51"/>
      <c r="E103" s="76"/>
      <c r="F103" s="48"/>
      <c r="G103" s="48"/>
      <c r="H103" s="55"/>
      <c r="I103" s="48"/>
      <c r="J103" s="68"/>
      <c r="K103" s="68"/>
      <c r="L103" s="48"/>
      <c r="M103" s="48"/>
      <c r="N103" s="48"/>
      <c r="O103" s="48">
        <v>685000</v>
      </c>
      <c r="P103" s="48"/>
      <c r="Q103" s="48">
        <f>SUM('MATERIAL (AQUISIÇÕES)'!$E103:$P103)</f>
        <v>685000</v>
      </c>
      <c r="R103" s="61" t="s">
        <v>346</v>
      </c>
    </row>
    <row r="104" spans="1:18" s="57" customFormat="1" x14ac:dyDescent="0.25">
      <c r="A104" s="53">
        <v>101</v>
      </c>
      <c r="B104" s="43" t="s">
        <v>318</v>
      </c>
      <c r="C104" s="92">
        <v>52</v>
      </c>
      <c r="D104" s="51"/>
      <c r="E104" s="76"/>
      <c r="F104" s="48"/>
      <c r="G104" s="48"/>
      <c r="H104" s="55"/>
      <c r="I104" s="48"/>
      <c r="J104" s="68"/>
      <c r="K104" s="68"/>
      <c r="L104" s="48"/>
      <c r="M104" s="48">
        <v>30000</v>
      </c>
      <c r="N104" s="48"/>
      <c r="O104" s="48"/>
      <c r="P104" s="48"/>
      <c r="Q104" s="48">
        <f>SUM('MATERIAL (AQUISIÇÕES)'!$E104:$P104)</f>
        <v>30000</v>
      </c>
      <c r="R104" s="61" t="s">
        <v>348</v>
      </c>
    </row>
    <row r="105" spans="1:18" s="57" customFormat="1" x14ac:dyDescent="0.25">
      <c r="A105" s="53">
        <v>102</v>
      </c>
      <c r="B105" s="43" t="s">
        <v>319</v>
      </c>
      <c r="C105" s="45">
        <v>52</v>
      </c>
      <c r="D105" s="51" t="s">
        <v>2</v>
      </c>
      <c r="E105" s="59"/>
      <c r="F105" s="48"/>
      <c r="G105" s="93"/>
      <c r="H105" s="48"/>
      <c r="I105" s="48"/>
      <c r="J105" s="65"/>
      <c r="K105" s="65"/>
      <c r="L105" s="48">
        <v>797000</v>
      </c>
      <c r="M105" s="48"/>
      <c r="N105" s="48"/>
      <c r="O105" s="48"/>
      <c r="P105" s="48"/>
      <c r="Q105" s="48">
        <f>SUM('MATERIAL (AQUISIÇÕES)'!$E105:$P105)</f>
        <v>797000</v>
      </c>
      <c r="R105" s="51" t="s">
        <v>347</v>
      </c>
    </row>
    <row r="106" spans="1:18" s="57" customFormat="1" ht="27" x14ac:dyDescent="0.25">
      <c r="A106" s="53">
        <v>103</v>
      </c>
      <c r="B106" s="43" t="s">
        <v>320</v>
      </c>
      <c r="C106" s="92">
        <v>52</v>
      </c>
      <c r="D106" s="51"/>
      <c r="E106" s="76"/>
      <c r="F106" s="48"/>
      <c r="G106" s="48"/>
      <c r="H106" s="55"/>
      <c r="I106" s="48">
        <v>450000</v>
      </c>
      <c r="J106" s="68"/>
      <c r="K106" s="68"/>
      <c r="L106" s="48"/>
      <c r="M106" s="48">
        <v>450000</v>
      </c>
      <c r="N106" s="48"/>
      <c r="O106" s="48"/>
      <c r="P106" s="48"/>
      <c r="Q106" s="48">
        <f>SUM('MATERIAL (AQUISIÇÕES)'!$E106:$P106)</f>
        <v>900000</v>
      </c>
      <c r="R106" s="61" t="s">
        <v>346</v>
      </c>
    </row>
    <row r="107" spans="1:18" s="57" customFormat="1" x14ac:dyDescent="0.25">
      <c r="A107" s="53">
        <v>104</v>
      </c>
      <c r="B107" s="43" t="s">
        <v>314</v>
      </c>
      <c r="C107" s="92">
        <v>52</v>
      </c>
      <c r="D107" s="51"/>
      <c r="E107" s="76"/>
      <c r="F107" s="48"/>
      <c r="G107" s="48"/>
      <c r="H107" s="55"/>
      <c r="I107" s="48"/>
      <c r="J107" s="68"/>
      <c r="K107" s="68"/>
      <c r="L107" s="48"/>
      <c r="M107" s="48"/>
      <c r="N107" s="48"/>
      <c r="O107" s="48">
        <v>280000</v>
      </c>
      <c r="P107" s="48">
        <v>280000</v>
      </c>
      <c r="Q107" s="48">
        <f>SUM('MATERIAL (AQUISIÇÕES)'!$E107:$P107)</f>
        <v>560000</v>
      </c>
      <c r="R107" s="61" t="s">
        <v>360</v>
      </c>
    </row>
    <row r="108" spans="1:18" s="57" customFormat="1" x14ac:dyDescent="0.25">
      <c r="A108" s="53">
        <v>105</v>
      </c>
      <c r="B108" s="43" t="s">
        <v>313</v>
      </c>
      <c r="C108" s="92">
        <v>52</v>
      </c>
      <c r="D108" s="51" t="s">
        <v>2</v>
      </c>
      <c r="E108" s="76"/>
      <c r="F108" s="48"/>
      <c r="G108" s="93"/>
      <c r="H108" s="55"/>
      <c r="I108" s="48"/>
      <c r="J108" s="68"/>
      <c r="K108" s="68"/>
      <c r="L108" s="48"/>
      <c r="M108" s="48"/>
      <c r="N108" s="48"/>
      <c r="O108" s="48"/>
      <c r="P108" s="48">
        <v>700000</v>
      </c>
      <c r="Q108" s="48">
        <f>SUM('MATERIAL (AQUISIÇÕES)'!$E108:$P108)</f>
        <v>700000</v>
      </c>
      <c r="R108" s="51" t="s">
        <v>359</v>
      </c>
    </row>
    <row r="109" spans="1:18" s="57" customFormat="1" ht="27" x14ac:dyDescent="0.25">
      <c r="A109" s="53">
        <v>106</v>
      </c>
      <c r="B109" s="43" t="s">
        <v>227</v>
      </c>
      <c r="C109" s="45">
        <v>52</v>
      </c>
      <c r="D109" s="51" t="s">
        <v>2</v>
      </c>
      <c r="E109" s="78"/>
      <c r="F109" s="48">
        <v>250000</v>
      </c>
      <c r="G109" s="59">
        <v>250000</v>
      </c>
      <c r="H109" s="59">
        <v>250000</v>
      </c>
      <c r="I109" s="104"/>
      <c r="J109" s="105"/>
      <c r="K109" s="105"/>
      <c r="L109" s="55">
        <v>150000</v>
      </c>
      <c r="M109" s="55">
        <v>150000</v>
      </c>
      <c r="N109" s="55">
        <v>150000</v>
      </c>
      <c r="O109" s="48">
        <v>250000</v>
      </c>
      <c r="P109" s="48">
        <v>300000</v>
      </c>
      <c r="Q109" s="48">
        <f>SUM('MATERIAL (AQUISIÇÕES)'!$E109:$P109)</f>
        <v>1750000</v>
      </c>
      <c r="R109" s="51" t="s">
        <v>346</v>
      </c>
    </row>
    <row r="110" spans="1:18" s="57" customFormat="1" ht="27" x14ac:dyDescent="0.25">
      <c r="A110" s="53">
        <v>107</v>
      </c>
      <c r="B110" s="43" t="s">
        <v>312</v>
      </c>
      <c r="C110" s="92">
        <v>52</v>
      </c>
      <c r="D110" s="51"/>
      <c r="E110" s="76"/>
      <c r="F110" s="48"/>
      <c r="G110" s="48">
        <v>490000</v>
      </c>
      <c r="H110" s="35">
        <v>490000</v>
      </c>
      <c r="I110" s="48"/>
      <c r="J110" s="68"/>
      <c r="K110" s="68"/>
      <c r="L110" s="48"/>
      <c r="M110" s="48"/>
      <c r="N110" s="48"/>
      <c r="O110" s="48">
        <v>490000</v>
      </c>
      <c r="P110" s="48">
        <v>490000</v>
      </c>
      <c r="Q110" s="48">
        <f>SUM('MATERIAL (AQUISIÇÕES)'!$E110:$P110)</f>
        <v>1960000</v>
      </c>
      <c r="R110" s="61" t="s">
        <v>351</v>
      </c>
    </row>
    <row r="111" spans="1:18" x14ac:dyDescent="0.25">
      <c r="B111" s="13"/>
      <c r="C111" s="14"/>
      <c r="D111" s="14"/>
      <c r="E111" s="37">
        <f>SUM(E4:E110)</f>
        <v>391540.92000000004</v>
      </c>
      <c r="F111" s="37">
        <f t="shared" ref="F111:N111" si="0">SUM(F4:F110)</f>
        <v>1395769.16</v>
      </c>
      <c r="G111" s="37">
        <f t="shared" si="0"/>
        <v>5036025.6399999997</v>
      </c>
      <c r="H111" s="37">
        <f t="shared" si="0"/>
        <v>1650929.6400000001</v>
      </c>
      <c r="I111" s="37">
        <f t="shared" si="0"/>
        <v>1495756.3</v>
      </c>
      <c r="J111" s="37">
        <f t="shared" si="0"/>
        <v>432703.18000000005</v>
      </c>
      <c r="K111" s="37">
        <f t="shared" si="0"/>
        <v>658466.68000000005</v>
      </c>
      <c r="L111" s="37">
        <f t="shared" si="0"/>
        <v>6412619.5199999996</v>
      </c>
      <c r="M111" s="37">
        <f t="shared" si="0"/>
        <v>1121938.56</v>
      </c>
      <c r="N111" s="37">
        <f t="shared" si="0"/>
        <v>383560</v>
      </c>
      <c r="O111" s="37">
        <f>SUM(O4:O110)</f>
        <v>7600219.227</v>
      </c>
      <c r="P111" s="37">
        <f>SUM(P4:P110)</f>
        <v>7444260.2000000002</v>
      </c>
      <c r="Q111" s="40">
        <f>SUM(E111:P111)</f>
        <v>34023789.027000003</v>
      </c>
      <c r="R111" s="20"/>
    </row>
    <row r="113" spans="2:17" x14ac:dyDescent="0.25">
      <c r="D113" s="15"/>
      <c r="Q113" s="17"/>
    </row>
    <row r="114" spans="2:17" x14ac:dyDescent="0.25">
      <c r="D114" s="15"/>
      <c r="Q114" s="17"/>
    </row>
    <row r="115" spans="2:17" x14ac:dyDescent="0.25">
      <c r="B115" t="s">
        <v>136</v>
      </c>
      <c r="D115" s="15"/>
      <c r="Q115" s="17"/>
    </row>
    <row r="116" spans="2:17" x14ac:dyDescent="0.25">
      <c r="B116" t="s">
        <v>137</v>
      </c>
      <c r="D116" s="15"/>
      <c r="Q116" s="17"/>
    </row>
    <row r="117" spans="2:17" x14ac:dyDescent="0.25">
      <c r="B117" t="s">
        <v>138</v>
      </c>
      <c r="D117" s="15"/>
      <c r="Q117" s="17"/>
    </row>
    <row r="118" spans="2:17" x14ac:dyDescent="0.25">
      <c r="B118" t="s">
        <v>139</v>
      </c>
      <c r="D118" s="15"/>
      <c r="Q118" s="17"/>
    </row>
    <row r="119" spans="2:17" x14ac:dyDescent="0.25">
      <c r="D119" s="15"/>
      <c r="Q119" s="17"/>
    </row>
    <row r="120" spans="2:17" x14ac:dyDescent="0.25">
      <c r="D120" s="15"/>
      <c r="Q120" s="17"/>
    </row>
    <row r="121" spans="2:17" x14ac:dyDescent="0.25">
      <c r="D121" s="15"/>
      <c r="Q121" s="17"/>
    </row>
    <row r="122" spans="2:17" x14ac:dyDescent="0.25">
      <c r="D122" s="15"/>
      <c r="Q122" s="17"/>
    </row>
    <row r="123" spans="2:17" x14ac:dyDescent="0.25">
      <c r="D123" s="15"/>
      <c r="Q123" s="17"/>
    </row>
    <row r="124" spans="2:17" x14ac:dyDescent="0.25">
      <c r="D124" s="15"/>
      <c r="Q124" s="17"/>
    </row>
    <row r="125" spans="2:17" x14ac:dyDescent="0.25">
      <c r="D125" s="15"/>
      <c r="Q125" s="17"/>
    </row>
    <row r="126" spans="2:17" x14ac:dyDescent="0.25">
      <c r="D126" s="15"/>
      <c r="Q126" s="17"/>
    </row>
    <row r="127" spans="2:17" x14ac:dyDescent="0.25">
      <c r="D127" s="15"/>
      <c r="Q127" s="17"/>
    </row>
    <row r="128" spans="2:17" x14ac:dyDescent="0.25">
      <c r="D128" s="15"/>
      <c r="Q128" s="17"/>
    </row>
    <row r="129" spans="4:17" x14ac:dyDescent="0.25">
      <c r="D129" s="15"/>
      <c r="Q129" s="17"/>
    </row>
    <row r="130" spans="4:17" x14ac:dyDescent="0.25">
      <c r="D130" s="15"/>
      <c r="Q130" s="17"/>
    </row>
    <row r="131" spans="4:17" x14ac:dyDescent="0.25">
      <c r="D131" s="15"/>
      <c r="Q131" s="17"/>
    </row>
    <row r="132" spans="4:17" x14ac:dyDescent="0.25">
      <c r="D132" s="15"/>
      <c r="Q132" s="17"/>
    </row>
    <row r="133" spans="4:17" x14ac:dyDescent="0.25">
      <c r="D133" s="15"/>
      <c r="Q133" s="17"/>
    </row>
    <row r="134" spans="4:17" x14ac:dyDescent="0.25">
      <c r="D134" s="15"/>
      <c r="Q134" s="17"/>
    </row>
    <row r="135" spans="4:17" x14ac:dyDescent="0.25">
      <c r="D135" s="15"/>
      <c r="Q135" s="17"/>
    </row>
    <row r="136" spans="4:17" x14ac:dyDescent="0.25">
      <c r="D136" s="15"/>
      <c r="Q136" s="17"/>
    </row>
    <row r="137" spans="4:17" x14ac:dyDescent="0.25">
      <c r="D137" s="15"/>
      <c r="Q137" s="17"/>
    </row>
    <row r="138" spans="4:17" x14ac:dyDescent="0.25">
      <c r="D138" s="15"/>
      <c r="Q138" s="17"/>
    </row>
    <row r="139" spans="4:17" x14ac:dyDescent="0.25">
      <c r="D139" s="15"/>
      <c r="Q139" s="17"/>
    </row>
    <row r="140" spans="4:17" x14ac:dyDescent="0.25">
      <c r="D140" s="15"/>
      <c r="Q140" s="17"/>
    </row>
    <row r="141" spans="4:17" x14ac:dyDescent="0.25">
      <c r="D141" s="15"/>
      <c r="Q141" s="17"/>
    </row>
    <row r="142" spans="4:17" x14ac:dyDescent="0.25">
      <c r="D142" s="15"/>
      <c r="Q142" s="17"/>
    </row>
    <row r="143" spans="4:17" x14ac:dyDescent="0.25">
      <c r="D143" s="15"/>
      <c r="Q143" s="17"/>
    </row>
    <row r="144" spans="4:17" x14ac:dyDescent="0.25">
      <c r="D144" s="15"/>
      <c r="Q144" s="17"/>
    </row>
    <row r="145" spans="4:17" x14ac:dyDescent="0.25">
      <c r="D145" s="15"/>
      <c r="Q145" s="17"/>
    </row>
    <row r="146" spans="4:17" x14ac:dyDescent="0.25">
      <c r="D146" s="15"/>
      <c r="Q146" s="17"/>
    </row>
    <row r="147" spans="4:17" x14ac:dyDescent="0.25">
      <c r="D147" s="15"/>
      <c r="Q147" s="17"/>
    </row>
    <row r="148" spans="4:17" x14ac:dyDescent="0.25">
      <c r="D148" s="15"/>
      <c r="Q148" s="17"/>
    </row>
    <row r="149" spans="4:17" x14ac:dyDescent="0.25">
      <c r="D149" s="15"/>
      <c r="Q149" s="17"/>
    </row>
    <row r="150" spans="4:17" x14ac:dyDescent="0.25">
      <c r="D150" s="15"/>
      <c r="Q150" s="17"/>
    </row>
    <row r="151" spans="4:17" x14ac:dyDescent="0.25">
      <c r="D151" s="15"/>
      <c r="Q151" s="17"/>
    </row>
    <row r="152" spans="4:17" x14ac:dyDescent="0.25">
      <c r="D152" s="15"/>
      <c r="Q152" s="17"/>
    </row>
    <row r="153" spans="4:17" x14ac:dyDescent="0.25">
      <c r="D153" s="15"/>
      <c r="Q153" s="17"/>
    </row>
    <row r="154" spans="4:17" x14ac:dyDescent="0.25">
      <c r="D154" s="15"/>
      <c r="Q154" s="17"/>
    </row>
    <row r="155" spans="4:17" x14ac:dyDescent="0.25">
      <c r="D155" s="15"/>
      <c r="Q155" s="17"/>
    </row>
    <row r="156" spans="4:17" x14ac:dyDescent="0.25">
      <c r="D156" s="15"/>
      <c r="Q156" s="17"/>
    </row>
    <row r="157" spans="4:17" x14ac:dyDescent="0.25">
      <c r="D157" s="15"/>
      <c r="Q157" s="17"/>
    </row>
    <row r="158" spans="4:17" x14ac:dyDescent="0.25">
      <c r="D158" s="15"/>
      <c r="Q158" s="17"/>
    </row>
    <row r="159" spans="4:17" x14ac:dyDescent="0.25">
      <c r="D159" s="15"/>
      <c r="Q159" s="17"/>
    </row>
    <row r="160" spans="4:17" x14ac:dyDescent="0.25">
      <c r="D160" s="15"/>
      <c r="Q160" s="17"/>
    </row>
    <row r="161" spans="4:17" x14ac:dyDescent="0.25">
      <c r="D161" s="15"/>
      <c r="Q161" s="17"/>
    </row>
    <row r="162" spans="4:17" x14ac:dyDescent="0.25">
      <c r="D162" s="15"/>
      <c r="Q162" s="17"/>
    </row>
    <row r="163" spans="4:17" x14ac:dyDescent="0.25">
      <c r="D163" s="15"/>
      <c r="Q163" s="17"/>
    </row>
    <row r="164" spans="4:17" x14ac:dyDescent="0.25">
      <c r="D164" s="15"/>
      <c r="Q164" s="17"/>
    </row>
    <row r="165" spans="4:17" x14ac:dyDescent="0.25">
      <c r="D165" s="15"/>
      <c r="Q165" s="17"/>
    </row>
    <row r="166" spans="4:17" x14ac:dyDescent="0.25">
      <c r="D166" s="15"/>
      <c r="Q166" s="17"/>
    </row>
    <row r="167" spans="4:17" x14ac:dyDescent="0.25">
      <c r="D167" s="15"/>
      <c r="Q167" s="17"/>
    </row>
    <row r="168" spans="4:17" x14ac:dyDescent="0.25">
      <c r="D168" s="15"/>
      <c r="Q168" s="17"/>
    </row>
    <row r="169" spans="4:17" x14ac:dyDescent="0.25">
      <c r="D169" s="15"/>
      <c r="Q169" s="17"/>
    </row>
    <row r="170" spans="4:17" x14ac:dyDescent="0.25">
      <c r="D170" s="15"/>
      <c r="Q170" s="17"/>
    </row>
    <row r="171" spans="4:17" x14ac:dyDescent="0.25">
      <c r="D171" s="15"/>
      <c r="Q171" s="17"/>
    </row>
    <row r="172" spans="4:17" x14ac:dyDescent="0.25">
      <c r="D172" s="15"/>
      <c r="Q172" s="17"/>
    </row>
    <row r="173" spans="4:17" x14ac:dyDescent="0.25">
      <c r="D173" s="15"/>
      <c r="Q173" s="17"/>
    </row>
    <row r="174" spans="4:17" x14ac:dyDescent="0.25">
      <c r="D174" s="15"/>
      <c r="Q174" s="17"/>
    </row>
    <row r="175" spans="4:17" x14ac:dyDescent="0.25">
      <c r="D175" s="15"/>
      <c r="Q175" s="17"/>
    </row>
    <row r="176" spans="4:17" x14ac:dyDescent="0.25">
      <c r="D176" s="15"/>
      <c r="Q176" s="17"/>
    </row>
    <row r="177" spans="4:17" x14ac:dyDescent="0.25">
      <c r="D177" s="15"/>
      <c r="Q177" s="17"/>
    </row>
    <row r="178" spans="4:17" x14ac:dyDescent="0.25">
      <c r="D178" s="15"/>
      <c r="Q178" s="17"/>
    </row>
    <row r="179" spans="4:17" x14ac:dyDescent="0.25">
      <c r="D179" s="15"/>
      <c r="Q179" s="17"/>
    </row>
    <row r="180" spans="4:17" x14ac:dyDescent="0.25">
      <c r="D180" s="15"/>
      <c r="Q180" s="17"/>
    </row>
    <row r="181" spans="4:17" x14ac:dyDescent="0.25">
      <c r="D181" s="15"/>
      <c r="Q181" s="17"/>
    </row>
    <row r="182" spans="4:17" x14ac:dyDescent="0.25">
      <c r="D182" s="15"/>
      <c r="Q182" s="17"/>
    </row>
    <row r="183" spans="4:17" x14ac:dyDescent="0.25">
      <c r="D183" s="15"/>
      <c r="Q183" s="17"/>
    </row>
    <row r="184" spans="4:17" x14ac:dyDescent="0.25">
      <c r="D184" s="15"/>
      <c r="Q184" s="17"/>
    </row>
    <row r="185" spans="4:17" x14ac:dyDescent="0.25">
      <c r="D185" s="15"/>
      <c r="Q185" s="17"/>
    </row>
    <row r="186" spans="4:17" x14ac:dyDescent="0.25">
      <c r="D186" s="15"/>
      <c r="Q186" s="17"/>
    </row>
    <row r="187" spans="4:17" x14ac:dyDescent="0.25">
      <c r="D187" s="15"/>
      <c r="Q187" s="17"/>
    </row>
    <row r="188" spans="4:17" x14ac:dyDescent="0.25">
      <c r="D188" s="15"/>
      <c r="Q188" s="17"/>
    </row>
    <row r="189" spans="4:17" x14ac:dyDescent="0.25">
      <c r="D189" s="15"/>
      <c r="Q189" s="17"/>
    </row>
    <row r="190" spans="4:17" x14ac:dyDescent="0.25">
      <c r="D190" s="15"/>
      <c r="Q190" s="17"/>
    </row>
    <row r="191" spans="4:17" x14ac:dyDescent="0.25">
      <c r="D191" s="15"/>
      <c r="Q191" s="17"/>
    </row>
    <row r="192" spans="4:17" x14ac:dyDescent="0.25">
      <c r="D192" s="15"/>
      <c r="Q192" s="17"/>
    </row>
    <row r="193" spans="4:17" x14ac:dyDescent="0.25">
      <c r="D193" s="15"/>
      <c r="Q193" s="17"/>
    </row>
    <row r="194" spans="4:17" x14ac:dyDescent="0.25">
      <c r="D194" s="15"/>
      <c r="Q194" s="17"/>
    </row>
    <row r="195" spans="4:17" x14ac:dyDescent="0.25">
      <c r="D195" s="15"/>
      <c r="Q195" s="17"/>
    </row>
    <row r="196" spans="4:17" x14ac:dyDescent="0.25">
      <c r="D196" s="15"/>
      <c r="Q196" s="17"/>
    </row>
    <row r="197" spans="4:17" x14ac:dyDescent="0.25">
      <c r="D197" s="15"/>
      <c r="Q197" s="17"/>
    </row>
    <row r="198" spans="4:17" x14ac:dyDescent="0.25">
      <c r="D198" s="15"/>
      <c r="Q198" s="17"/>
    </row>
    <row r="199" spans="4:17" x14ac:dyDescent="0.25">
      <c r="D199" s="15"/>
      <c r="Q199" s="17"/>
    </row>
    <row r="200" spans="4:17" x14ac:dyDescent="0.25">
      <c r="D200" s="15"/>
      <c r="Q200" s="17"/>
    </row>
    <row r="201" spans="4:17" x14ac:dyDescent="0.25">
      <c r="D201" s="15"/>
      <c r="Q201" s="17"/>
    </row>
    <row r="202" spans="4:17" x14ac:dyDescent="0.25">
      <c r="D202" s="15"/>
      <c r="Q202" s="17"/>
    </row>
    <row r="203" spans="4:17" x14ac:dyDescent="0.25">
      <c r="D203" s="15"/>
      <c r="Q203" s="17"/>
    </row>
    <row r="204" spans="4:17" x14ac:dyDescent="0.25">
      <c r="D204" s="15"/>
      <c r="Q204" s="17"/>
    </row>
    <row r="205" spans="4:17" x14ac:dyDescent="0.25">
      <c r="D205" s="15"/>
      <c r="Q205" s="17"/>
    </row>
    <row r="206" spans="4:17" x14ac:dyDescent="0.25">
      <c r="D206" s="15"/>
      <c r="Q206" s="17"/>
    </row>
    <row r="207" spans="4:17" x14ac:dyDescent="0.25">
      <c r="D207" s="15"/>
      <c r="Q207" s="17"/>
    </row>
    <row r="208" spans="4:17" x14ac:dyDescent="0.25">
      <c r="D208" s="15"/>
      <c r="Q208" s="17"/>
    </row>
    <row r="209" spans="4:17" x14ac:dyDescent="0.25">
      <c r="D209" s="15"/>
      <c r="Q209" s="17"/>
    </row>
    <row r="210" spans="4:17" x14ac:dyDescent="0.25">
      <c r="D210" s="15"/>
      <c r="Q210" s="17"/>
    </row>
    <row r="211" spans="4:17" x14ac:dyDescent="0.25">
      <c r="D211" s="15"/>
      <c r="Q211" s="17"/>
    </row>
    <row r="212" spans="4:17" x14ac:dyDescent="0.25">
      <c r="D212" s="15"/>
      <c r="Q212" s="17"/>
    </row>
    <row r="213" spans="4:17" x14ac:dyDescent="0.25">
      <c r="D213" s="15"/>
      <c r="Q213" s="17"/>
    </row>
    <row r="214" spans="4:17" x14ac:dyDescent="0.25">
      <c r="D214" s="15"/>
      <c r="Q214" s="17"/>
    </row>
    <row r="215" spans="4:17" x14ac:dyDescent="0.25">
      <c r="D215" s="15"/>
      <c r="Q215" s="17"/>
    </row>
    <row r="216" spans="4:17" x14ac:dyDescent="0.25">
      <c r="D216" s="15"/>
      <c r="Q216" s="17"/>
    </row>
    <row r="217" spans="4:17" x14ac:dyDescent="0.25">
      <c r="D217" s="15"/>
      <c r="Q217" s="17"/>
    </row>
    <row r="218" spans="4:17" x14ac:dyDescent="0.25">
      <c r="D218" s="15"/>
      <c r="Q218" s="17"/>
    </row>
    <row r="219" spans="4:17" x14ac:dyDescent="0.25">
      <c r="D219" s="15"/>
      <c r="Q219" s="17"/>
    </row>
    <row r="220" spans="4:17" x14ac:dyDescent="0.25">
      <c r="D220" s="15"/>
      <c r="Q220" s="17"/>
    </row>
    <row r="221" spans="4:17" x14ac:dyDescent="0.25">
      <c r="D221" s="15"/>
      <c r="Q221" s="17"/>
    </row>
    <row r="222" spans="4:17" x14ac:dyDescent="0.25">
      <c r="D222" s="15"/>
      <c r="Q222" s="17"/>
    </row>
    <row r="223" spans="4:17" x14ac:dyDescent="0.25">
      <c r="D223" s="15"/>
      <c r="Q223" s="17"/>
    </row>
    <row r="224" spans="4:17" x14ac:dyDescent="0.25">
      <c r="D224" s="15"/>
      <c r="Q224" s="17"/>
    </row>
    <row r="225" spans="4:17" x14ac:dyDescent="0.25">
      <c r="D225" s="15"/>
      <c r="Q225" s="17"/>
    </row>
    <row r="226" spans="4:17" x14ac:dyDescent="0.25">
      <c r="D226" s="15"/>
      <c r="Q226" s="17"/>
    </row>
    <row r="227" spans="4:17" x14ac:dyDescent="0.25">
      <c r="D227" s="15"/>
      <c r="Q227" s="17"/>
    </row>
    <row r="228" spans="4:17" x14ac:dyDescent="0.25">
      <c r="D228" s="15"/>
      <c r="Q228" s="17"/>
    </row>
    <row r="229" spans="4:17" x14ac:dyDescent="0.25">
      <c r="D229" s="15"/>
      <c r="Q229" s="17"/>
    </row>
    <row r="230" spans="4:17" x14ac:dyDescent="0.25">
      <c r="D230" s="15"/>
      <c r="Q230" s="17"/>
    </row>
    <row r="231" spans="4:17" x14ac:dyDescent="0.25">
      <c r="D231" s="15"/>
      <c r="Q231" s="17"/>
    </row>
    <row r="232" spans="4:17" x14ac:dyDescent="0.25">
      <c r="D232" s="15"/>
      <c r="Q232" s="17"/>
    </row>
    <row r="233" spans="4:17" x14ac:dyDescent="0.25">
      <c r="D233" s="15"/>
      <c r="Q233" s="17"/>
    </row>
    <row r="234" spans="4:17" x14ac:dyDescent="0.25">
      <c r="D234" s="15"/>
      <c r="Q234" s="17"/>
    </row>
    <row r="235" spans="4:17" x14ac:dyDescent="0.25">
      <c r="D235" s="15"/>
      <c r="Q235" s="17"/>
    </row>
    <row r="236" spans="4:17" x14ac:dyDescent="0.25">
      <c r="D236" s="15"/>
      <c r="Q236" s="17"/>
    </row>
    <row r="237" spans="4:17" x14ac:dyDescent="0.25">
      <c r="D237" s="15"/>
      <c r="Q237" s="17"/>
    </row>
    <row r="238" spans="4:17" x14ac:dyDescent="0.25">
      <c r="D238" s="15"/>
      <c r="Q238" s="17"/>
    </row>
    <row r="239" spans="4:17" x14ac:dyDescent="0.25">
      <c r="D239" s="15"/>
      <c r="Q239" s="17"/>
    </row>
    <row r="240" spans="4:17" x14ac:dyDescent="0.25">
      <c r="D240" s="15"/>
      <c r="Q240" s="17"/>
    </row>
    <row r="241" spans="4:17" x14ac:dyDescent="0.25">
      <c r="D241" s="15"/>
      <c r="Q241" s="17"/>
    </row>
    <row r="242" spans="4:17" x14ac:dyDescent="0.25">
      <c r="D242" s="15"/>
      <c r="Q242" s="17"/>
    </row>
    <row r="243" spans="4:17" x14ac:dyDescent="0.25">
      <c r="D243" s="15"/>
      <c r="Q243" s="17"/>
    </row>
    <row r="244" spans="4:17" x14ac:dyDescent="0.25">
      <c r="D244" s="15"/>
      <c r="Q244" s="17"/>
    </row>
    <row r="245" spans="4:17" x14ac:dyDescent="0.25">
      <c r="D245" s="15"/>
      <c r="Q245" s="17"/>
    </row>
    <row r="246" spans="4:17" x14ac:dyDescent="0.25">
      <c r="D246" s="15"/>
      <c r="Q246" s="17"/>
    </row>
    <row r="247" spans="4:17" x14ac:dyDescent="0.25">
      <c r="D247" s="15"/>
      <c r="Q247" s="17"/>
    </row>
    <row r="248" spans="4:17" x14ac:dyDescent="0.25">
      <c r="D248" s="15"/>
      <c r="Q248" s="17"/>
    </row>
    <row r="249" spans="4:17" x14ac:dyDescent="0.25">
      <c r="D249" s="15"/>
      <c r="Q249" s="17"/>
    </row>
    <row r="250" spans="4:17" x14ac:dyDescent="0.25">
      <c r="D250" s="15"/>
      <c r="Q250" s="17"/>
    </row>
    <row r="251" spans="4:17" x14ac:dyDescent="0.25">
      <c r="D251" s="15"/>
      <c r="Q251" s="17"/>
    </row>
    <row r="252" spans="4:17" x14ac:dyDescent="0.25">
      <c r="D252" s="15"/>
      <c r="Q252" s="17"/>
    </row>
    <row r="253" spans="4:17" x14ac:dyDescent="0.25">
      <c r="D253" s="15"/>
      <c r="Q253" s="17"/>
    </row>
    <row r="254" spans="4:17" x14ac:dyDescent="0.25">
      <c r="D254" s="15"/>
      <c r="Q254" s="17"/>
    </row>
    <row r="255" spans="4:17" x14ac:dyDescent="0.25">
      <c r="D255" s="15"/>
      <c r="Q255" s="17"/>
    </row>
    <row r="256" spans="4:17" x14ac:dyDescent="0.25">
      <c r="D256" s="15"/>
      <c r="Q256" s="17"/>
    </row>
    <row r="257" spans="4:17" x14ac:dyDescent="0.25">
      <c r="D257" s="15"/>
      <c r="Q257" s="17"/>
    </row>
    <row r="258" spans="4:17" x14ac:dyDescent="0.25">
      <c r="D258" s="15"/>
      <c r="Q258" s="17"/>
    </row>
    <row r="259" spans="4:17" x14ac:dyDescent="0.25">
      <c r="D259" s="15"/>
      <c r="Q259" s="17"/>
    </row>
    <row r="260" spans="4:17" x14ac:dyDescent="0.25">
      <c r="D260" s="15"/>
      <c r="Q260" s="17"/>
    </row>
    <row r="261" spans="4:17" x14ac:dyDescent="0.25">
      <c r="D261" s="15"/>
      <c r="Q261" s="17"/>
    </row>
    <row r="262" spans="4:17" x14ac:dyDescent="0.25">
      <c r="D262" s="15"/>
      <c r="Q262" s="17"/>
    </row>
    <row r="263" spans="4:17" x14ac:dyDescent="0.25">
      <c r="D263" s="15"/>
      <c r="Q263" s="17"/>
    </row>
    <row r="264" spans="4:17" x14ac:dyDescent="0.25">
      <c r="D264" s="15"/>
      <c r="Q264" s="17"/>
    </row>
    <row r="265" spans="4:17" x14ac:dyDescent="0.25">
      <c r="D265" s="15"/>
      <c r="Q265" s="17"/>
    </row>
    <row r="266" spans="4:17" x14ac:dyDescent="0.25">
      <c r="D266" s="15"/>
      <c r="Q266" s="17"/>
    </row>
    <row r="267" spans="4:17" x14ac:dyDescent="0.25">
      <c r="D267" s="15"/>
      <c r="Q267" s="17"/>
    </row>
    <row r="268" spans="4:17" x14ac:dyDescent="0.25">
      <c r="D268" s="15"/>
      <c r="Q268" s="17"/>
    </row>
    <row r="269" spans="4:17" x14ac:dyDescent="0.25">
      <c r="D269" s="15"/>
      <c r="Q269" s="17"/>
    </row>
    <row r="270" spans="4:17" x14ac:dyDescent="0.25">
      <c r="D270" s="15"/>
      <c r="Q270" s="17"/>
    </row>
    <row r="271" spans="4:17" x14ac:dyDescent="0.25">
      <c r="D271" s="15"/>
      <c r="Q271" s="17"/>
    </row>
    <row r="272" spans="4:17" x14ac:dyDescent="0.25">
      <c r="D272" s="15"/>
      <c r="Q272" s="17"/>
    </row>
    <row r="273" spans="4:17" x14ac:dyDescent="0.25">
      <c r="D273" s="15"/>
      <c r="Q273" s="17"/>
    </row>
    <row r="274" spans="4:17" x14ac:dyDescent="0.25">
      <c r="D274" s="15"/>
      <c r="Q274" s="17"/>
    </row>
    <row r="275" spans="4:17" x14ac:dyDescent="0.25">
      <c r="D275" s="15"/>
      <c r="Q275" s="17"/>
    </row>
    <row r="276" spans="4:17" x14ac:dyDescent="0.25">
      <c r="D276" s="15"/>
      <c r="Q276" s="17"/>
    </row>
    <row r="277" spans="4:17" x14ac:dyDescent="0.25">
      <c r="D277" s="15"/>
      <c r="Q277" s="17"/>
    </row>
    <row r="278" spans="4:17" x14ac:dyDescent="0.25">
      <c r="D278" s="15"/>
      <c r="Q278" s="17"/>
    </row>
    <row r="279" spans="4:17" x14ac:dyDescent="0.25">
      <c r="D279" s="15"/>
      <c r="Q279" s="17"/>
    </row>
    <row r="280" spans="4:17" x14ac:dyDescent="0.25">
      <c r="D280" s="15"/>
      <c r="Q280" s="17"/>
    </row>
    <row r="281" spans="4:17" x14ac:dyDescent="0.25">
      <c r="D281" s="15"/>
      <c r="Q281" s="17"/>
    </row>
    <row r="282" spans="4:17" x14ac:dyDescent="0.25">
      <c r="D282" s="15"/>
      <c r="Q282" s="17"/>
    </row>
    <row r="283" spans="4:17" x14ac:dyDescent="0.25">
      <c r="D283" s="15"/>
      <c r="Q283" s="17"/>
    </row>
    <row r="284" spans="4:17" x14ac:dyDescent="0.25">
      <c r="D284" s="15"/>
      <c r="Q284" s="17"/>
    </row>
    <row r="285" spans="4:17" x14ac:dyDescent="0.25">
      <c r="D285" s="15"/>
      <c r="Q285" s="17"/>
    </row>
    <row r="286" spans="4:17" x14ac:dyDescent="0.25">
      <c r="D286" s="15"/>
      <c r="Q286" s="17"/>
    </row>
    <row r="287" spans="4:17" x14ac:dyDescent="0.25">
      <c r="D287" s="15"/>
      <c r="Q287" s="17"/>
    </row>
    <row r="288" spans="4:17" x14ac:dyDescent="0.25">
      <c r="D288" s="15"/>
      <c r="Q288" s="17"/>
    </row>
    <row r="289" spans="4:17" x14ac:dyDescent="0.25">
      <c r="D289" s="15"/>
      <c r="Q289" s="17"/>
    </row>
    <row r="290" spans="4:17" x14ac:dyDescent="0.25">
      <c r="D290" s="15"/>
      <c r="Q290" s="17"/>
    </row>
    <row r="291" spans="4:17" x14ac:dyDescent="0.25">
      <c r="D291" s="15"/>
      <c r="Q291" s="17"/>
    </row>
    <row r="292" spans="4:17" x14ac:dyDescent="0.25">
      <c r="D292" s="15"/>
      <c r="Q292" s="17"/>
    </row>
    <row r="293" spans="4:17" x14ac:dyDescent="0.25">
      <c r="D293" s="15"/>
      <c r="Q293" s="17"/>
    </row>
    <row r="294" spans="4:17" x14ac:dyDescent="0.25">
      <c r="D294" s="15"/>
      <c r="Q294" s="17"/>
    </row>
    <row r="295" spans="4:17" x14ac:dyDescent="0.25">
      <c r="D295" s="15"/>
      <c r="Q295" s="17"/>
    </row>
    <row r="296" spans="4:17" x14ac:dyDescent="0.25">
      <c r="D296" s="15"/>
      <c r="Q296" s="17"/>
    </row>
    <row r="297" spans="4:17" x14ac:dyDescent="0.25">
      <c r="D297" s="15"/>
      <c r="Q297" s="17"/>
    </row>
    <row r="298" spans="4:17" x14ac:dyDescent="0.25">
      <c r="D298" s="15"/>
      <c r="Q298" s="17"/>
    </row>
    <row r="299" spans="4:17" x14ac:dyDescent="0.25">
      <c r="D299" s="15"/>
      <c r="Q299" s="17"/>
    </row>
    <row r="300" spans="4:17" x14ac:dyDescent="0.25">
      <c r="D300" s="15"/>
      <c r="Q300" s="17"/>
    </row>
    <row r="301" spans="4:17" x14ac:dyDescent="0.25">
      <c r="D301" s="15"/>
      <c r="Q301" s="17"/>
    </row>
    <row r="302" spans="4:17" x14ac:dyDescent="0.25">
      <c r="D302" s="15"/>
      <c r="Q302" s="17"/>
    </row>
    <row r="303" spans="4:17" x14ac:dyDescent="0.25">
      <c r="D303" s="15"/>
      <c r="Q303" s="17"/>
    </row>
    <row r="304" spans="4:17" x14ac:dyDescent="0.25">
      <c r="D304" s="15"/>
      <c r="Q304" s="17"/>
    </row>
    <row r="305" spans="4:17" x14ac:dyDescent="0.25">
      <c r="D305" s="15"/>
      <c r="Q305" s="17"/>
    </row>
    <row r="306" spans="4:17" x14ac:dyDescent="0.25">
      <c r="D306" s="15"/>
      <c r="Q306" s="17"/>
    </row>
    <row r="307" spans="4:17" x14ac:dyDescent="0.25">
      <c r="D307" s="15"/>
      <c r="Q307" s="17"/>
    </row>
    <row r="308" spans="4:17" x14ac:dyDescent="0.25">
      <c r="D308" s="15"/>
      <c r="Q308" s="17"/>
    </row>
    <row r="309" spans="4:17" x14ac:dyDescent="0.25">
      <c r="D309" s="15"/>
      <c r="Q309" s="17"/>
    </row>
    <row r="310" spans="4:17" x14ac:dyDescent="0.25">
      <c r="D310" s="15"/>
      <c r="Q310" s="17"/>
    </row>
    <row r="311" spans="4:17" x14ac:dyDescent="0.25">
      <c r="D311" s="15"/>
      <c r="Q311" s="17"/>
    </row>
    <row r="312" spans="4:17" x14ac:dyDescent="0.25">
      <c r="D312" s="15"/>
      <c r="Q312" s="17"/>
    </row>
    <row r="313" spans="4:17" x14ac:dyDescent="0.25">
      <c r="D313" s="15"/>
      <c r="Q313" s="17"/>
    </row>
    <row r="314" spans="4:17" x14ac:dyDescent="0.25">
      <c r="D314" s="15"/>
      <c r="Q314" s="17"/>
    </row>
    <row r="315" spans="4:17" x14ac:dyDescent="0.25">
      <c r="D315" s="15"/>
      <c r="Q315" s="17"/>
    </row>
    <row r="316" spans="4:17" x14ac:dyDescent="0.25">
      <c r="D316" s="15"/>
      <c r="Q316" s="17"/>
    </row>
    <row r="317" spans="4:17" x14ac:dyDescent="0.25">
      <c r="D317" s="15"/>
      <c r="Q317" s="17"/>
    </row>
    <row r="318" spans="4:17" x14ac:dyDescent="0.25">
      <c r="D318" s="15"/>
      <c r="Q318" s="17"/>
    </row>
    <row r="319" spans="4:17" x14ac:dyDescent="0.25">
      <c r="D319" s="15"/>
      <c r="Q319" s="17"/>
    </row>
    <row r="320" spans="4:17" x14ac:dyDescent="0.25">
      <c r="D320" s="15"/>
      <c r="Q320" s="17"/>
    </row>
    <row r="321" spans="4:17" x14ac:dyDescent="0.25">
      <c r="D321" s="15"/>
      <c r="Q321" s="17"/>
    </row>
    <row r="322" spans="4:17" x14ac:dyDescent="0.25">
      <c r="D322" s="15"/>
      <c r="Q322" s="17"/>
    </row>
    <row r="323" spans="4:17" x14ac:dyDescent="0.25">
      <c r="D323" s="15"/>
      <c r="Q323" s="17"/>
    </row>
    <row r="324" spans="4:17" x14ac:dyDescent="0.25">
      <c r="D324" s="15"/>
      <c r="Q324" s="17"/>
    </row>
    <row r="325" spans="4:17" x14ac:dyDescent="0.25">
      <c r="D325" s="15"/>
      <c r="Q325" s="17"/>
    </row>
    <row r="326" spans="4:17" x14ac:dyDescent="0.25">
      <c r="D326" s="15"/>
      <c r="Q326" s="17"/>
    </row>
    <row r="327" spans="4:17" x14ac:dyDescent="0.25">
      <c r="D327" s="15"/>
      <c r="Q327" s="17"/>
    </row>
    <row r="328" spans="4:17" x14ac:dyDescent="0.25">
      <c r="D328" s="15"/>
      <c r="Q328" s="17"/>
    </row>
    <row r="329" spans="4:17" x14ac:dyDescent="0.25">
      <c r="D329" s="15"/>
      <c r="Q329" s="17"/>
    </row>
    <row r="330" spans="4:17" x14ac:dyDescent="0.25">
      <c r="D330" s="15"/>
      <c r="Q330" s="17"/>
    </row>
    <row r="331" spans="4:17" x14ac:dyDescent="0.25">
      <c r="D331" s="15"/>
      <c r="Q331" s="17"/>
    </row>
    <row r="332" spans="4:17" x14ac:dyDescent="0.25">
      <c r="D332" s="15"/>
      <c r="Q332" s="17"/>
    </row>
    <row r="333" spans="4:17" x14ac:dyDescent="0.25">
      <c r="D333" s="15"/>
      <c r="Q333" s="17"/>
    </row>
    <row r="334" spans="4:17" x14ac:dyDescent="0.25">
      <c r="D334" s="15"/>
      <c r="Q334" s="17"/>
    </row>
    <row r="335" spans="4:17" x14ac:dyDescent="0.25">
      <c r="D335" s="15"/>
      <c r="Q335" s="17"/>
    </row>
    <row r="336" spans="4:17" x14ac:dyDescent="0.25">
      <c r="D336" s="15"/>
      <c r="Q336" s="17"/>
    </row>
    <row r="337" spans="4:17" x14ac:dyDescent="0.25">
      <c r="D337" s="15"/>
      <c r="Q337" s="17"/>
    </row>
    <row r="338" spans="4:17" x14ac:dyDescent="0.25">
      <c r="D338" s="15"/>
      <c r="Q338" s="17"/>
    </row>
    <row r="339" spans="4:17" x14ac:dyDescent="0.25">
      <c r="D339" s="15"/>
      <c r="Q339" s="17"/>
    </row>
    <row r="340" spans="4:17" x14ac:dyDescent="0.25">
      <c r="D340" s="15"/>
      <c r="Q340" s="17"/>
    </row>
    <row r="341" spans="4:17" x14ac:dyDescent="0.25">
      <c r="D341" s="15"/>
      <c r="Q341" s="17"/>
    </row>
    <row r="342" spans="4:17" x14ac:dyDescent="0.25">
      <c r="D342" s="15"/>
      <c r="Q342" s="17"/>
    </row>
    <row r="343" spans="4:17" x14ac:dyDescent="0.25">
      <c r="D343" s="15"/>
      <c r="Q343" s="17"/>
    </row>
    <row r="344" spans="4:17" x14ac:dyDescent="0.25">
      <c r="D344" s="15"/>
      <c r="Q344" s="17"/>
    </row>
    <row r="345" spans="4:17" x14ac:dyDescent="0.25">
      <c r="D345" s="15"/>
      <c r="Q345" s="17"/>
    </row>
    <row r="346" spans="4:17" x14ac:dyDescent="0.25">
      <c r="D346" s="15"/>
      <c r="Q346" s="17"/>
    </row>
    <row r="347" spans="4:17" x14ac:dyDescent="0.25">
      <c r="D347" s="15"/>
      <c r="Q347" s="17"/>
    </row>
    <row r="348" spans="4:17" x14ac:dyDescent="0.25">
      <c r="D348" s="15"/>
      <c r="Q348" s="17"/>
    </row>
    <row r="349" spans="4:17" x14ac:dyDescent="0.25">
      <c r="D349" s="15"/>
      <c r="Q349" s="17"/>
    </row>
    <row r="350" spans="4:17" x14ac:dyDescent="0.25">
      <c r="D350" s="15"/>
      <c r="Q350" s="17"/>
    </row>
    <row r="351" spans="4:17" x14ac:dyDescent="0.25">
      <c r="D351" s="15"/>
      <c r="Q351" s="17"/>
    </row>
    <row r="352" spans="4:17" x14ac:dyDescent="0.25">
      <c r="D352" s="15"/>
      <c r="Q352" s="17"/>
    </row>
    <row r="353" spans="4:17" x14ac:dyDescent="0.25">
      <c r="D353" s="15"/>
      <c r="Q353" s="17"/>
    </row>
    <row r="354" spans="4:17" x14ac:dyDescent="0.25">
      <c r="D354" s="15"/>
      <c r="Q354" s="17"/>
    </row>
    <row r="355" spans="4:17" x14ac:dyDescent="0.25">
      <c r="D355" s="15"/>
      <c r="Q355" s="17"/>
    </row>
    <row r="356" spans="4:17" x14ac:dyDescent="0.25">
      <c r="D356" s="15"/>
      <c r="Q356" s="17"/>
    </row>
    <row r="357" spans="4:17" x14ac:dyDescent="0.25">
      <c r="D357" s="15"/>
      <c r="Q357" s="17"/>
    </row>
    <row r="358" spans="4:17" x14ac:dyDescent="0.25">
      <c r="D358" s="15"/>
      <c r="Q358" s="17"/>
    </row>
    <row r="359" spans="4:17" x14ac:dyDescent="0.25">
      <c r="D359" s="15"/>
      <c r="Q359" s="17"/>
    </row>
    <row r="360" spans="4:17" x14ac:dyDescent="0.25">
      <c r="D360" s="15"/>
      <c r="Q360" s="17"/>
    </row>
    <row r="361" spans="4:17" x14ac:dyDescent="0.25">
      <c r="D361" s="15"/>
      <c r="Q361" s="17"/>
    </row>
    <row r="362" spans="4:17" x14ac:dyDescent="0.25">
      <c r="D362" s="15"/>
      <c r="Q362" s="17"/>
    </row>
    <row r="363" spans="4:17" x14ac:dyDescent="0.25">
      <c r="D363" s="15"/>
      <c r="Q363" s="17"/>
    </row>
    <row r="364" spans="4:17" x14ac:dyDescent="0.25">
      <c r="D364" s="15"/>
      <c r="Q364" s="17"/>
    </row>
    <row r="365" spans="4:17" x14ac:dyDescent="0.25">
      <c r="D365" s="15"/>
      <c r="Q365" s="17"/>
    </row>
    <row r="366" spans="4:17" x14ac:dyDescent="0.25">
      <c r="D366" s="15"/>
      <c r="Q366" s="17"/>
    </row>
    <row r="367" spans="4:17" x14ac:dyDescent="0.25">
      <c r="D367" s="15"/>
      <c r="Q367" s="17"/>
    </row>
    <row r="368" spans="4:17" x14ac:dyDescent="0.25">
      <c r="D368" s="15"/>
      <c r="Q368" s="17"/>
    </row>
    <row r="369" spans="4:17" x14ac:dyDescent="0.25">
      <c r="D369" s="15"/>
      <c r="Q369" s="17"/>
    </row>
    <row r="370" spans="4:17" x14ac:dyDescent="0.25">
      <c r="D370" s="15"/>
      <c r="Q370" s="17"/>
    </row>
    <row r="371" spans="4:17" x14ac:dyDescent="0.25">
      <c r="D371" s="15"/>
      <c r="Q371" s="17"/>
    </row>
    <row r="372" spans="4:17" x14ac:dyDescent="0.25">
      <c r="D372" s="15"/>
      <c r="Q372" s="17"/>
    </row>
    <row r="373" spans="4:17" x14ac:dyDescent="0.25">
      <c r="D373" s="15"/>
      <c r="Q373" s="17"/>
    </row>
    <row r="374" spans="4:17" x14ac:dyDescent="0.25">
      <c r="D374" s="15"/>
      <c r="Q374" s="17"/>
    </row>
    <row r="375" spans="4:17" x14ac:dyDescent="0.25">
      <c r="D375" s="15"/>
      <c r="Q375" s="17"/>
    </row>
    <row r="376" spans="4:17" x14ac:dyDescent="0.25">
      <c r="D376" s="15"/>
      <c r="Q376" s="17"/>
    </row>
    <row r="377" spans="4:17" x14ac:dyDescent="0.25">
      <c r="D377" s="15"/>
      <c r="Q377" s="17"/>
    </row>
    <row r="378" spans="4:17" x14ac:dyDescent="0.25">
      <c r="D378" s="15"/>
      <c r="Q378" s="17"/>
    </row>
    <row r="379" spans="4:17" x14ac:dyDescent="0.25">
      <c r="D379" s="15"/>
      <c r="Q379" s="17"/>
    </row>
    <row r="380" spans="4:17" x14ac:dyDescent="0.25">
      <c r="D380" s="15"/>
      <c r="Q380" s="17"/>
    </row>
    <row r="381" spans="4:17" x14ac:dyDescent="0.25">
      <c r="D381" s="15"/>
      <c r="Q381" s="17"/>
    </row>
    <row r="382" spans="4:17" x14ac:dyDescent="0.25">
      <c r="D382" s="15"/>
      <c r="Q382" s="17"/>
    </row>
    <row r="383" spans="4:17" x14ac:dyDescent="0.25">
      <c r="D383" s="15"/>
      <c r="Q383" s="17"/>
    </row>
    <row r="384" spans="4:17" x14ac:dyDescent="0.25">
      <c r="D384" s="15"/>
      <c r="Q384" s="17"/>
    </row>
    <row r="385" spans="4:17" x14ac:dyDescent="0.25">
      <c r="D385" s="15"/>
      <c r="Q385" s="17"/>
    </row>
    <row r="386" spans="4:17" x14ac:dyDescent="0.25">
      <c r="D386" s="15"/>
      <c r="Q386" s="17"/>
    </row>
    <row r="387" spans="4:17" x14ac:dyDescent="0.25">
      <c r="D387" s="15"/>
      <c r="Q387" s="17"/>
    </row>
    <row r="388" spans="4:17" x14ac:dyDescent="0.25">
      <c r="D388" s="15"/>
      <c r="Q388" s="17"/>
    </row>
    <row r="389" spans="4:17" x14ac:dyDescent="0.25">
      <c r="D389" s="15"/>
      <c r="Q389" s="17"/>
    </row>
    <row r="390" spans="4:17" x14ac:dyDescent="0.25">
      <c r="D390" s="15"/>
      <c r="Q390" s="17"/>
    </row>
    <row r="391" spans="4:17" x14ac:dyDescent="0.25">
      <c r="D391" s="15"/>
      <c r="Q391" s="17"/>
    </row>
    <row r="392" spans="4:17" x14ac:dyDescent="0.25">
      <c r="D392" s="15"/>
      <c r="Q392" s="17"/>
    </row>
    <row r="393" spans="4:17" x14ac:dyDescent="0.25">
      <c r="D393" s="15"/>
      <c r="Q393" s="17"/>
    </row>
    <row r="394" spans="4:17" x14ac:dyDescent="0.25">
      <c r="D394" s="15"/>
      <c r="Q394" s="17"/>
    </row>
    <row r="395" spans="4:17" x14ac:dyDescent="0.25">
      <c r="D395" s="15"/>
      <c r="Q395" s="17"/>
    </row>
    <row r="396" spans="4:17" x14ac:dyDescent="0.25">
      <c r="D396" s="15"/>
      <c r="Q396" s="17"/>
    </row>
    <row r="397" spans="4:17" x14ac:dyDescent="0.25">
      <c r="D397" s="15"/>
      <c r="Q397" s="17"/>
    </row>
    <row r="398" spans="4:17" x14ac:dyDescent="0.25">
      <c r="D398" s="15"/>
      <c r="Q398" s="17"/>
    </row>
    <row r="399" spans="4:17" x14ac:dyDescent="0.25">
      <c r="D399" s="15"/>
      <c r="Q399" s="17"/>
    </row>
    <row r="400" spans="4:17" x14ac:dyDescent="0.25">
      <c r="D400" s="15"/>
      <c r="Q400" s="17"/>
    </row>
    <row r="401" spans="4:17" x14ac:dyDescent="0.25">
      <c r="D401" s="15"/>
      <c r="Q401" s="17"/>
    </row>
    <row r="402" spans="4:17" x14ac:dyDescent="0.25">
      <c r="D402" s="15"/>
      <c r="Q402" s="17"/>
    </row>
    <row r="403" spans="4:17" x14ac:dyDescent="0.25">
      <c r="D403" s="15"/>
      <c r="Q403" s="17"/>
    </row>
    <row r="404" spans="4:17" x14ac:dyDescent="0.25">
      <c r="D404" s="15"/>
      <c r="Q404" s="17"/>
    </row>
    <row r="405" spans="4:17" x14ac:dyDescent="0.25">
      <c r="D405" s="15"/>
      <c r="Q405" s="17"/>
    </row>
    <row r="406" spans="4:17" x14ac:dyDescent="0.25">
      <c r="D406" s="15"/>
      <c r="Q406" s="17"/>
    </row>
    <row r="407" spans="4:17" x14ac:dyDescent="0.25">
      <c r="D407" s="15"/>
      <c r="Q407" s="17"/>
    </row>
    <row r="408" spans="4:17" x14ac:dyDescent="0.25">
      <c r="D408" s="15"/>
      <c r="Q408" s="17"/>
    </row>
    <row r="409" spans="4:17" x14ac:dyDescent="0.25">
      <c r="D409" s="15"/>
      <c r="Q409" s="17"/>
    </row>
    <row r="410" spans="4:17" x14ac:dyDescent="0.25">
      <c r="D410" s="15"/>
      <c r="Q410" s="17"/>
    </row>
    <row r="411" spans="4:17" x14ac:dyDescent="0.25">
      <c r="D411" s="15"/>
      <c r="Q411" s="17"/>
    </row>
    <row r="412" spans="4:17" x14ac:dyDescent="0.25">
      <c r="D412" s="15"/>
      <c r="Q412" s="17"/>
    </row>
    <row r="413" spans="4:17" x14ac:dyDescent="0.25">
      <c r="D413" s="15"/>
      <c r="Q413" s="17"/>
    </row>
    <row r="414" spans="4:17" x14ac:dyDescent="0.25">
      <c r="D414" s="15"/>
      <c r="Q414" s="17"/>
    </row>
    <row r="415" spans="4:17" x14ac:dyDescent="0.25">
      <c r="D415" s="15"/>
      <c r="Q415" s="17"/>
    </row>
    <row r="416" spans="4:17" x14ac:dyDescent="0.25">
      <c r="D416" s="15"/>
      <c r="Q416" s="17"/>
    </row>
    <row r="417" spans="4:17" x14ac:dyDescent="0.25">
      <c r="D417" s="15"/>
      <c r="Q417" s="17"/>
    </row>
    <row r="418" spans="4:17" x14ac:dyDescent="0.25">
      <c r="D418" s="15"/>
      <c r="Q418" s="17"/>
    </row>
    <row r="419" spans="4:17" x14ac:dyDescent="0.25">
      <c r="D419" s="15"/>
      <c r="Q419" s="17"/>
    </row>
    <row r="420" spans="4:17" x14ac:dyDescent="0.25">
      <c r="D420" s="15"/>
      <c r="Q420" s="17"/>
    </row>
    <row r="421" spans="4:17" x14ac:dyDescent="0.25">
      <c r="D421" s="15"/>
      <c r="Q421" s="17"/>
    </row>
    <row r="422" spans="4:17" x14ac:dyDescent="0.25">
      <c r="D422" s="15"/>
      <c r="Q422" s="17"/>
    </row>
    <row r="423" spans="4:17" x14ac:dyDescent="0.25">
      <c r="D423" s="15"/>
      <c r="Q423" s="17"/>
    </row>
    <row r="424" spans="4:17" x14ac:dyDescent="0.25">
      <c r="D424" s="15"/>
      <c r="Q424" s="17"/>
    </row>
    <row r="425" spans="4:17" x14ac:dyDescent="0.25">
      <c r="D425" s="15"/>
      <c r="Q425" s="17"/>
    </row>
    <row r="426" spans="4:17" x14ac:dyDescent="0.25">
      <c r="D426" s="15"/>
      <c r="Q426" s="17"/>
    </row>
    <row r="427" spans="4:17" x14ac:dyDescent="0.25">
      <c r="D427" s="15"/>
      <c r="Q427" s="17"/>
    </row>
    <row r="428" spans="4:17" x14ac:dyDescent="0.25">
      <c r="D428" s="15"/>
      <c r="Q428" s="17"/>
    </row>
    <row r="429" spans="4:17" x14ac:dyDescent="0.25">
      <c r="D429" s="15"/>
      <c r="Q429" s="17"/>
    </row>
    <row r="430" spans="4:17" x14ac:dyDescent="0.25">
      <c r="D430" s="15"/>
      <c r="Q430" s="17"/>
    </row>
    <row r="431" spans="4:17" x14ac:dyDescent="0.25">
      <c r="D431" s="15"/>
      <c r="Q431" s="17"/>
    </row>
    <row r="432" spans="4:17" x14ac:dyDescent="0.25">
      <c r="D432" s="15"/>
      <c r="Q432" s="17"/>
    </row>
    <row r="433" spans="4:17" x14ac:dyDescent="0.25">
      <c r="D433" s="15"/>
      <c r="Q433" s="17"/>
    </row>
    <row r="434" spans="4:17" x14ac:dyDescent="0.25">
      <c r="D434" s="15"/>
      <c r="Q434" s="17"/>
    </row>
    <row r="435" spans="4:17" x14ac:dyDescent="0.25">
      <c r="D435" s="15"/>
      <c r="Q435" s="17"/>
    </row>
    <row r="436" spans="4:17" x14ac:dyDescent="0.25">
      <c r="D436" s="15"/>
      <c r="Q436" s="17"/>
    </row>
    <row r="437" spans="4:17" x14ac:dyDescent="0.25">
      <c r="D437" s="15"/>
      <c r="Q437" s="17"/>
    </row>
    <row r="438" spans="4:17" x14ac:dyDescent="0.25">
      <c r="D438" s="15"/>
      <c r="Q438" s="17"/>
    </row>
    <row r="439" spans="4:17" x14ac:dyDescent="0.25">
      <c r="D439" s="15"/>
      <c r="Q439" s="17"/>
    </row>
    <row r="440" spans="4:17" x14ac:dyDescent="0.25">
      <c r="D440" s="15"/>
      <c r="Q440" s="17"/>
    </row>
    <row r="441" spans="4:17" x14ac:dyDescent="0.25">
      <c r="D441" s="15"/>
      <c r="Q441" s="17"/>
    </row>
    <row r="442" spans="4:17" x14ac:dyDescent="0.25">
      <c r="D442" s="15"/>
      <c r="Q442" s="17"/>
    </row>
    <row r="443" spans="4:17" x14ac:dyDescent="0.25">
      <c r="D443" s="15"/>
      <c r="Q443" s="17"/>
    </row>
    <row r="444" spans="4:17" x14ac:dyDescent="0.25">
      <c r="D444" s="15"/>
      <c r="Q444" s="17"/>
    </row>
    <row r="445" spans="4:17" x14ac:dyDescent="0.25">
      <c r="D445" s="15"/>
      <c r="Q445" s="17"/>
    </row>
    <row r="446" spans="4:17" x14ac:dyDescent="0.25">
      <c r="D446" s="15"/>
      <c r="Q446" s="17"/>
    </row>
    <row r="447" spans="4:17" x14ac:dyDescent="0.25">
      <c r="D447" s="15"/>
      <c r="Q447" s="17"/>
    </row>
    <row r="448" spans="4:17" x14ac:dyDescent="0.25">
      <c r="D448" s="15"/>
      <c r="Q448" s="17"/>
    </row>
    <row r="449" spans="4:17" x14ac:dyDescent="0.25">
      <c r="D449" s="15"/>
      <c r="Q449" s="17"/>
    </row>
    <row r="450" spans="4:17" x14ac:dyDescent="0.25">
      <c r="D450" s="15"/>
      <c r="Q450" s="17"/>
    </row>
    <row r="451" spans="4:17" x14ac:dyDescent="0.25">
      <c r="D451" s="15"/>
      <c r="Q451" s="17"/>
    </row>
    <row r="452" spans="4:17" x14ac:dyDescent="0.25">
      <c r="D452" s="15"/>
      <c r="Q452" s="17"/>
    </row>
    <row r="453" spans="4:17" x14ac:dyDescent="0.25">
      <c r="D453" s="15"/>
      <c r="Q453" s="17"/>
    </row>
    <row r="454" spans="4:17" x14ac:dyDescent="0.25">
      <c r="D454" s="15"/>
      <c r="Q454" s="17"/>
    </row>
    <row r="455" spans="4:17" x14ac:dyDescent="0.25">
      <c r="D455" s="15"/>
      <c r="Q455" s="17"/>
    </row>
    <row r="456" spans="4:17" x14ac:dyDescent="0.25">
      <c r="D456" s="15"/>
      <c r="Q456" s="17"/>
    </row>
    <row r="457" spans="4:17" x14ac:dyDescent="0.25">
      <c r="D457" s="15"/>
      <c r="Q457" s="17"/>
    </row>
    <row r="458" spans="4:17" x14ac:dyDescent="0.25">
      <c r="D458" s="15"/>
      <c r="Q458" s="17"/>
    </row>
    <row r="459" spans="4:17" x14ac:dyDescent="0.25">
      <c r="D459" s="15"/>
      <c r="Q459" s="17"/>
    </row>
    <row r="460" spans="4:17" x14ac:dyDescent="0.25">
      <c r="D460" s="15"/>
      <c r="Q460" s="17"/>
    </row>
    <row r="461" spans="4:17" x14ac:dyDescent="0.25">
      <c r="D461" s="15"/>
      <c r="Q461" s="17"/>
    </row>
    <row r="462" spans="4:17" x14ac:dyDescent="0.25">
      <c r="D462" s="15"/>
      <c r="Q462" s="17"/>
    </row>
    <row r="463" spans="4:17" x14ac:dyDescent="0.25">
      <c r="D463" s="15"/>
      <c r="Q463" s="17"/>
    </row>
    <row r="464" spans="4:17" x14ac:dyDescent="0.25">
      <c r="D464" s="15"/>
      <c r="Q464" s="17"/>
    </row>
    <row r="465" spans="4:17" x14ac:dyDescent="0.25">
      <c r="D465" s="15"/>
      <c r="Q465" s="17"/>
    </row>
    <row r="466" spans="4:17" x14ac:dyDescent="0.25">
      <c r="D466" s="15"/>
      <c r="Q466" s="17"/>
    </row>
    <row r="467" spans="4:17" x14ac:dyDescent="0.25">
      <c r="D467" s="15"/>
      <c r="Q467" s="17"/>
    </row>
    <row r="468" spans="4:17" x14ac:dyDescent="0.25">
      <c r="D468" s="15"/>
      <c r="Q468" s="17"/>
    </row>
    <row r="469" spans="4:17" x14ac:dyDescent="0.25">
      <c r="D469" s="15"/>
      <c r="Q469" s="17"/>
    </row>
    <row r="470" spans="4:17" x14ac:dyDescent="0.25">
      <c r="D470" s="15"/>
      <c r="Q470" s="17"/>
    </row>
    <row r="471" spans="4:17" x14ac:dyDescent="0.25">
      <c r="D471" s="15"/>
      <c r="Q471" s="17"/>
    </row>
    <row r="472" spans="4:17" x14ac:dyDescent="0.25">
      <c r="D472" s="15"/>
      <c r="Q472" s="17"/>
    </row>
    <row r="473" spans="4:17" x14ac:dyDescent="0.25">
      <c r="D473" s="15"/>
      <c r="Q473" s="17"/>
    </row>
    <row r="474" spans="4:17" x14ac:dyDescent="0.25">
      <c r="D474" s="15"/>
      <c r="Q474" s="17"/>
    </row>
    <row r="475" spans="4:17" x14ac:dyDescent="0.25">
      <c r="D475" s="15"/>
      <c r="Q475" s="17"/>
    </row>
    <row r="476" spans="4:17" x14ac:dyDescent="0.25">
      <c r="D476" s="15"/>
      <c r="Q476" s="17"/>
    </row>
    <row r="477" spans="4:17" x14ac:dyDescent="0.25">
      <c r="D477" s="15"/>
      <c r="Q477" s="17"/>
    </row>
    <row r="478" spans="4:17" x14ac:dyDescent="0.25">
      <c r="D478" s="15"/>
      <c r="Q478" s="17"/>
    </row>
    <row r="479" spans="4:17" x14ac:dyDescent="0.25">
      <c r="D479" s="15"/>
      <c r="Q479" s="17"/>
    </row>
    <row r="480" spans="4:17" x14ac:dyDescent="0.25">
      <c r="D480" s="15"/>
      <c r="Q480" s="17"/>
    </row>
    <row r="481" spans="4:17" x14ac:dyDescent="0.25">
      <c r="D481" s="15"/>
      <c r="Q481" s="17"/>
    </row>
    <row r="482" spans="4:17" x14ac:dyDescent="0.25">
      <c r="D482" s="15"/>
      <c r="Q482" s="17"/>
    </row>
    <row r="483" spans="4:17" x14ac:dyDescent="0.25">
      <c r="D483" s="15"/>
      <c r="Q483" s="17"/>
    </row>
    <row r="484" spans="4:17" x14ac:dyDescent="0.25">
      <c r="D484" s="15"/>
      <c r="Q484" s="17"/>
    </row>
    <row r="485" spans="4:17" x14ac:dyDescent="0.25">
      <c r="D485" s="15"/>
      <c r="Q485" s="17"/>
    </row>
    <row r="486" spans="4:17" x14ac:dyDescent="0.25">
      <c r="D486" s="15"/>
      <c r="Q486" s="17"/>
    </row>
    <row r="487" spans="4:17" x14ac:dyDescent="0.25">
      <c r="D487" s="15"/>
      <c r="Q487" s="17"/>
    </row>
    <row r="488" spans="4:17" x14ac:dyDescent="0.25">
      <c r="D488" s="15"/>
      <c r="Q488" s="17"/>
    </row>
    <row r="489" spans="4:17" x14ac:dyDescent="0.25">
      <c r="D489" s="15"/>
      <c r="Q489" s="17"/>
    </row>
    <row r="490" spans="4:17" x14ac:dyDescent="0.25">
      <c r="D490" s="15"/>
      <c r="Q490" s="17"/>
    </row>
    <row r="491" spans="4:17" x14ac:dyDescent="0.25">
      <c r="D491" s="15"/>
      <c r="Q491" s="17"/>
    </row>
    <row r="492" spans="4:17" x14ac:dyDescent="0.25">
      <c r="D492" s="15"/>
      <c r="Q492" s="17"/>
    </row>
    <row r="493" spans="4:17" x14ac:dyDescent="0.25">
      <c r="D493" s="15"/>
      <c r="Q493" s="17"/>
    </row>
    <row r="494" spans="4:17" x14ac:dyDescent="0.25">
      <c r="D494" s="15"/>
      <c r="Q494" s="17"/>
    </row>
    <row r="495" spans="4:17" x14ac:dyDescent="0.25">
      <c r="D495" s="15"/>
      <c r="Q495" s="17"/>
    </row>
    <row r="496" spans="4:17" x14ac:dyDescent="0.25">
      <c r="D496" s="15"/>
      <c r="Q496" s="17"/>
    </row>
    <row r="497" spans="4:17" x14ac:dyDescent="0.25">
      <c r="D497" s="15"/>
      <c r="Q497" s="17"/>
    </row>
    <row r="498" spans="4:17" x14ac:dyDescent="0.25">
      <c r="D498" s="15"/>
      <c r="Q498" s="17"/>
    </row>
    <row r="499" spans="4:17" x14ac:dyDescent="0.25">
      <c r="D499" s="15"/>
      <c r="Q499" s="17"/>
    </row>
    <row r="500" spans="4:17" x14ac:dyDescent="0.25">
      <c r="D500" s="15"/>
      <c r="Q500" s="17"/>
    </row>
    <row r="501" spans="4:17" x14ac:dyDescent="0.25">
      <c r="D501" s="15"/>
      <c r="Q501" s="17"/>
    </row>
    <row r="502" spans="4:17" x14ac:dyDescent="0.25">
      <c r="D502" s="15"/>
      <c r="Q502" s="17"/>
    </row>
    <row r="503" spans="4:17" x14ac:dyDescent="0.25">
      <c r="D503" s="15"/>
      <c r="Q503" s="17"/>
    </row>
    <row r="504" spans="4:17" x14ac:dyDescent="0.25">
      <c r="D504" s="15"/>
      <c r="Q504" s="17"/>
    </row>
    <row r="505" spans="4:17" x14ac:dyDescent="0.25">
      <c r="D505" s="15"/>
      <c r="Q505" s="17"/>
    </row>
    <row r="506" spans="4:17" x14ac:dyDescent="0.25">
      <c r="D506" s="15"/>
      <c r="Q506" s="17"/>
    </row>
    <row r="507" spans="4:17" x14ac:dyDescent="0.25">
      <c r="D507" s="15"/>
      <c r="Q507" s="17"/>
    </row>
    <row r="508" spans="4:17" x14ac:dyDescent="0.25">
      <c r="D508" s="15"/>
      <c r="Q508" s="17"/>
    </row>
    <row r="509" spans="4:17" x14ac:dyDescent="0.25">
      <c r="D509" s="15"/>
      <c r="Q509" s="17"/>
    </row>
    <row r="510" spans="4:17" x14ac:dyDescent="0.25">
      <c r="D510" s="15"/>
      <c r="Q510" s="17"/>
    </row>
    <row r="511" spans="4:17" x14ac:dyDescent="0.25">
      <c r="D511" s="15"/>
      <c r="Q511" s="17"/>
    </row>
    <row r="512" spans="4:17" x14ac:dyDescent="0.25">
      <c r="D512" s="15"/>
      <c r="Q512" s="17"/>
    </row>
    <row r="513" spans="4:17" x14ac:dyDescent="0.25">
      <c r="D513" s="15"/>
      <c r="Q513" s="17"/>
    </row>
    <row r="514" spans="4:17" x14ac:dyDescent="0.25">
      <c r="D514" s="15"/>
      <c r="Q514" s="17"/>
    </row>
    <row r="515" spans="4:17" x14ac:dyDescent="0.25">
      <c r="D515" s="15"/>
      <c r="Q515" s="17"/>
    </row>
    <row r="516" spans="4:17" x14ac:dyDescent="0.25">
      <c r="D516" s="15"/>
      <c r="Q516" s="17"/>
    </row>
    <row r="517" spans="4:17" x14ac:dyDescent="0.25">
      <c r="D517" s="15"/>
      <c r="Q517" s="17"/>
    </row>
    <row r="518" spans="4:17" x14ac:dyDescent="0.25">
      <c r="D518" s="15"/>
      <c r="Q518" s="17"/>
    </row>
    <row r="519" spans="4:17" x14ac:dyDescent="0.25">
      <c r="D519" s="15"/>
      <c r="Q519" s="17"/>
    </row>
    <row r="520" spans="4:17" x14ac:dyDescent="0.25">
      <c r="D520" s="15"/>
      <c r="Q520" s="17"/>
    </row>
    <row r="521" spans="4:17" x14ac:dyDescent="0.25">
      <c r="D521" s="15"/>
      <c r="Q521" s="17"/>
    </row>
    <row r="522" spans="4:17" x14ac:dyDescent="0.25">
      <c r="D522" s="15"/>
      <c r="Q522" s="17"/>
    </row>
    <row r="523" spans="4:17" x14ac:dyDescent="0.25">
      <c r="D523" s="15"/>
      <c r="Q523" s="17"/>
    </row>
    <row r="524" spans="4:17" x14ac:dyDescent="0.25">
      <c r="D524" s="15"/>
      <c r="Q524" s="17"/>
    </row>
    <row r="525" spans="4:17" x14ac:dyDescent="0.25">
      <c r="D525" s="15"/>
      <c r="Q525" s="17"/>
    </row>
    <row r="526" spans="4:17" x14ac:dyDescent="0.25">
      <c r="D526" s="15"/>
      <c r="Q526" s="17"/>
    </row>
    <row r="527" spans="4:17" x14ac:dyDescent="0.25">
      <c r="D527" s="15"/>
      <c r="Q527" s="17"/>
    </row>
    <row r="528" spans="4:17" x14ac:dyDescent="0.25">
      <c r="D528" s="15"/>
      <c r="Q528" s="17"/>
    </row>
    <row r="529" spans="4:17" x14ac:dyDescent="0.25">
      <c r="D529" s="15"/>
      <c r="Q529" s="17"/>
    </row>
    <row r="530" spans="4:17" x14ac:dyDescent="0.25">
      <c r="D530" s="15"/>
      <c r="Q530" s="17"/>
    </row>
    <row r="531" spans="4:17" x14ac:dyDescent="0.25">
      <c r="D531" s="15"/>
      <c r="Q531" s="17"/>
    </row>
    <row r="532" spans="4:17" x14ac:dyDescent="0.25">
      <c r="D532" s="15"/>
      <c r="Q532" s="17"/>
    </row>
    <row r="533" spans="4:17" x14ac:dyDescent="0.25">
      <c r="D533" s="15"/>
      <c r="Q533" s="17"/>
    </row>
    <row r="534" spans="4:17" x14ac:dyDescent="0.25">
      <c r="D534" s="15"/>
      <c r="Q534" s="17"/>
    </row>
    <row r="535" spans="4:17" x14ac:dyDescent="0.25">
      <c r="D535" s="15"/>
      <c r="Q535" s="17"/>
    </row>
    <row r="536" spans="4:17" x14ac:dyDescent="0.25">
      <c r="D536" s="15"/>
      <c r="Q536" s="17"/>
    </row>
    <row r="537" spans="4:17" x14ac:dyDescent="0.25">
      <c r="D537" s="15"/>
      <c r="Q537" s="17"/>
    </row>
    <row r="538" spans="4:17" x14ac:dyDescent="0.25">
      <c r="D538" s="15"/>
      <c r="Q538" s="17"/>
    </row>
    <row r="539" spans="4:17" x14ac:dyDescent="0.25">
      <c r="D539" s="15"/>
      <c r="Q539" s="17"/>
    </row>
    <row r="540" spans="4:17" x14ac:dyDescent="0.25">
      <c r="D540" s="15"/>
      <c r="Q540" s="17"/>
    </row>
    <row r="541" spans="4:17" x14ac:dyDescent="0.25">
      <c r="D541" s="15"/>
      <c r="Q541" s="17"/>
    </row>
    <row r="542" spans="4:17" x14ac:dyDescent="0.25">
      <c r="D542" s="15"/>
      <c r="Q542" s="17"/>
    </row>
    <row r="543" spans="4:17" x14ac:dyDescent="0.25">
      <c r="D543" s="15"/>
      <c r="Q543" s="17"/>
    </row>
    <row r="544" spans="4:17" x14ac:dyDescent="0.25">
      <c r="D544" s="15"/>
      <c r="Q544" s="17"/>
    </row>
    <row r="545" spans="4:17" x14ac:dyDescent="0.25">
      <c r="D545" s="15"/>
      <c r="Q545" s="17"/>
    </row>
    <row r="546" spans="4:17" x14ac:dyDescent="0.25">
      <c r="D546" s="15"/>
      <c r="Q546" s="17"/>
    </row>
    <row r="547" spans="4:17" x14ac:dyDescent="0.25">
      <c r="D547" s="15"/>
      <c r="Q547" s="17"/>
    </row>
    <row r="548" spans="4:17" x14ac:dyDescent="0.25">
      <c r="D548" s="15"/>
      <c r="Q548" s="17"/>
    </row>
    <row r="549" spans="4:17" x14ac:dyDescent="0.25">
      <c r="D549" s="15"/>
      <c r="Q549" s="17"/>
    </row>
    <row r="550" spans="4:17" x14ac:dyDescent="0.25">
      <c r="D550" s="15"/>
      <c r="Q550" s="17"/>
    </row>
    <row r="551" spans="4:17" x14ac:dyDescent="0.25">
      <c r="D551" s="15"/>
      <c r="Q551" s="17"/>
    </row>
    <row r="552" spans="4:17" x14ac:dyDescent="0.25">
      <c r="D552" s="15"/>
      <c r="Q552" s="17"/>
    </row>
    <row r="553" spans="4:17" x14ac:dyDescent="0.25">
      <c r="D553" s="15"/>
      <c r="Q553" s="17"/>
    </row>
    <row r="554" spans="4:17" x14ac:dyDescent="0.25">
      <c r="D554" s="15"/>
      <c r="Q554" s="17"/>
    </row>
    <row r="555" spans="4:17" x14ac:dyDescent="0.25">
      <c r="D555" s="15"/>
      <c r="Q555" s="17"/>
    </row>
    <row r="556" spans="4:17" x14ac:dyDescent="0.25">
      <c r="D556" s="15"/>
      <c r="Q556" s="17"/>
    </row>
    <row r="557" spans="4:17" x14ac:dyDescent="0.25">
      <c r="D557" s="15"/>
      <c r="Q557" s="17"/>
    </row>
    <row r="558" spans="4:17" x14ac:dyDescent="0.25">
      <c r="D558" s="15"/>
      <c r="Q558" s="17"/>
    </row>
    <row r="559" spans="4:17" x14ac:dyDescent="0.25">
      <c r="D559" s="15"/>
      <c r="Q559" s="17"/>
    </row>
    <row r="560" spans="4:17" x14ac:dyDescent="0.25">
      <c r="D560" s="15"/>
      <c r="Q560" s="17"/>
    </row>
    <row r="561" spans="4:17" x14ac:dyDescent="0.25">
      <c r="D561" s="15"/>
      <c r="Q561" s="17"/>
    </row>
    <row r="562" spans="4:17" x14ac:dyDescent="0.25">
      <c r="D562" s="15"/>
      <c r="Q562" s="17"/>
    </row>
    <row r="563" spans="4:17" x14ac:dyDescent="0.25">
      <c r="D563" s="15"/>
      <c r="Q563" s="17"/>
    </row>
    <row r="564" spans="4:17" x14ac:dyDescent="0.25">
      <c r="D564" s="15"/>
      <c r="Q564" s="17"/>
    </row>
    <row r="565" spans="4:17" x14ac:dyDescent="0.25">
      <c r="D565" s="15"/>
      <c r="Q565" s="17"/>
    </row>
    <row r="566" spans="4:17" x14ac:dyDescent="0.25">
      <c r="D566" s="15"/>
      <c r="Q566" s="17"/>
    </row>
    <row r="567" spans="4:17" x14ac:dyDescent="0.25">
      <c r="D567" s="15"/>
      <c r="Q567" s="17"/>
    </row>
    <row r="568" spans="4:17" x14ac:dyDescent="0.25">
      <c r="D568" s="15"/>
      <c r="Q568" s="17"/>
    </row>
    <row r="569" spans="4:17" x14ac:dyDescent="0.25">
      <c r="D569" s="15"/>
      <c r="Q569" s="17"/>
    </row>
    <row r="570" spans="4:17" x14ac:dyDescent="0.25">
      <c r="D570" s="15"/>
      <c r="Q570" s="17"/>
    </row>
    <row r="571" spans="4:17" x14ac:dyDescent="0.25">
      <c r="D571" s="15"/>
      <c r="Q571" s="17"/>
    </row>
    <row r="572" spans="4:17" x14ac:dyDescent="0.25">
      <c r="D572" s="15"/>
      <c r="Q572" s="17"/>
    </row>
    <row r="573" spans="4:17" x14ac:dyDescent="0.25">
      <c r="D573" s="15"/>
      <c r="Q573" s="17"/>
    </row>
    <row r="574" spans="4:17" x14ac:dyDescent="0.25">
      <c r="D574" s="15"/>
      <c r="Q574" s="17"/>
    </row>
    <row r="575" spans="4:17" x14ac:dyDescent="0.25">
      <c r="D575" s="15"/>
      <c r="Q575" s="17"/>
    </row>
    <row r="576" spans="4:17" x14ac:dyDescent="0.25">
      <c r="D576" s="15"/>
      <c r="Q576" s="17"/>
    </row>
    <row r="577" spans="4:17" x14ac:dyDescent="0.25">
      <c r="D577" s="15"/>
      <c r="Q577" s="17"/>
    </row>
    <row r="578" spans="4:17" x14ac:dyDescent="0.25">
      <c r="D578" s="15"/>
      <c r="Q578" s="17"/>
    </row>
    <row r="579" spans="4:17" x14ac:dyDescent="0.25">
      <c r="D579" s="15"/>
      <c r="Q579" s="17"/>
    </row>
    <row r="580" spans="4:17" x14ac:dyDescent="0.25">
      <c r="D580" s="15"/>
      <c r="Q580" s="17"/>
    </row>
    <row r="581" spans="4:17" x14ac:dyDescent="0.25">
      <c r="D581" s="15"/>
      <c r="Q581" s="17"/>
    </row>
    <row r="582" spans="4:17" x14ac:dyDescent="0.25">
      <c r="D582" s="15"/>
      <c r="Q582" s="17"/>
    </row>
    <row r="583" spans="4:17" x14ac:dyDescent="0.25">
      <c r="D583" s="15"/>
      <c r="Q583" s="17"/>
    </row>
    <row r="584" spans="4:17" x14ac:dyDescent="0.25">
      <c r="D584" s="15"/>
      <c r="Q584" s="17"/>
    </row>
    <row r="585" spans="4:17" x14ac:dyDescent="0.25">
      <c r="D585" s="15"/>
      <c r="Q585" s="17"/>
    </row>
    <row r="586" spans="4:17" x14ac:dyDescent="0.25">
      <c r="D586" s="15"/>
      <c r="Q586" s="17"/>
    </row>
    <row r="587" spans="4:17" x14ac:dyDescent="0.25">
      <c r="D587" s="15"/>
      <c r="Q587" s="17"/>
    </row>
    <row r="588" spans="4:17" x14ac:dyDescent="0.25">
      <c r="D588" s="15"/>
      <c r="Q588" s="17"/>
    </row>
    <row r="589" spans="4:17" x14ac:dyDescent="0.25">
      <c r="D589" s="15"/>
      <c r="Q589" s="17"/>
    </row>
    <row r="590" spans="4:17" x14ac:dyDescent="0.25">
      <c r="D590" s="15"/>
      <c r="Q590" s="17"/>
    </row>
    <row r="591" spans="4:17" x14ac:dyDescent="0.25">
      <c r="D591" s="15"/>
      <c r="Q591" s="17"/>
    </row>
    <row r="592" spans="4:17" x14ac:dyDescent="0.25">
      <c r="D592" s="15"/>
      <c r="Q592" s="17"/>
    </row>
    <row r="593" spans="4:17" x14ac:dyDescent="0.25">
      <c r="D593" s="15"/>
      <c r="Q593" s="17"/>
    </row>
    <row r="594" spans="4:17" x14ac:dyDescent="0.25">
      <c r="D594" s="15"/>
      <c r="Q594" s="17"/>
    </row>
    <row r="595" spans="4:17" x14ac:dyDescent="0.25">
      <c r="D595" s="15"/>
      <c r="Q595" s="17"/>
    </row>
    <row r="596" spans="4:17" x14ac:dyDescent="0.25">
      <c r="D596" s="15"/>
      <c r="Q596" s="17"/>
    </row>
    <row r="597" spans="4:17" x14ac:dyDescent="0.25">
      <c r="D597" s="15"/>
      <c r="Q597" s="17"/>
    </row>
    <row r="598" spans="4:17" x14ac:dyDescent="0.25">
      <c r="D598" s="15"/>
      <c r="Q598" s="17"/>
    </row>
    <row r="599" spans="4:17" x14ac:dyDescent="0.25">
      <c r="D599" s="15"/>
      <c r="Q599" s="17"/>
    </row>
    <row r="600" spans="4:17" x14ac:dyDescent="0.25">
      <c r="D600" s="15"/>
      <c r="Q600" s="17"/>
    </row>
    <row r="601" spans="4:17" x14ac:dyDescent="0.25">
      <c r="D601" s="15"/>
      <c r="Q601" s="17"/>
    </row>
    <row r="602" spans="4:17" x14ac:dyDescent="0.25">
      <c r="D602" s="15"/>
      <c r="Q602" s="17"/>
    </row>
    <row r="603" spans="4:17" x14ac:dyDescent="0.25">
      <c r="D603" s="15"/>
      <c r="Q603" s="17"/>
    </row>
    <row r="604" spans="4:17" x14ac:dyDescent="0.25">
      <c r="D604" s="15"/>
      <c r="Q604" s="17"/>
    </row>
    <row r="605" spans="4:17" x14ac:dyDescent="0.25">
      <c r="D605" s="15"/>
      <c r="Q605" s="17"/>
    </row>
    <row r="606" spans="4:17" x14ac:dyDescent="0.25">
      <c r="D606" s="15"/>
      <c r="Q606" s="17"/>
    </row>
    <row r="607" spans="4:17" x14ac:dyDescent="0.25">
      <c r="D607" s="15"/>
      <c r="Q607" s="17"/>
    </row>
    <row r="608" spans="4:17" x14ac:dyDescent="0.25">
      <c r="D608" s="15"/>
      <c r="Q608" s="17"/>
    </row>
    <row r="609" spans="4:17" x14ac:dyDescent="0.25">
      <c r="D609" s="15"/>
      <c r="Q609" s="17"/>
    </row>
    <row r="610" spans="4:17" x14ac:dyDescent="0.25">
      <c r="D610" s="15"/>
      <c r="Q610" s="17"/>
    </row>
    <row r="611" spans="4:17" x14ac:dyDescent="0.25">
      <c r="D611" s="15"/>
      <c r="Q611" s="17"/>
    </row>
    <row r="612" spans="4:17" x14ac:dyDescent="0.25">
      <c r="D612" s="15"/>
      <c r="Q612" s="17"/>
    </row>
    <row r="613" spans="4:17" x14ac:dyDescent="0.25">
      <c r="D613" s="15"/>
      <c r="Q613" s="17"/>
    </row>
    <row r="614" spans="4:17" x14ac:dyDescent="0.25">
      <c r="D614" s="15"/>
      <c r="Q614" s="17"/>
    </row>
    <row r="615" spans="4:17" x14ac:dyDescent="0.25">
      <c r="D615" s="15"/>
      <c r="Q615" s="17"/>
    </row>
    <row r="616" spans="4:17" x14ac:dyDescent="0.25">
      <c r="D616" s="15"/>
      <c r="Q616" s="17"/>
    </row>
    <row r="617" spans="4:17" x14ac:dyDescent="0.25">
      <c r="D617" s="15"/>
      <c r="Q617" s="17"/>
    </row>
    <row r="618" spans="4:17" x14ac:dyDescent="0.25">
      <c r="D618" s="15"/>
      <c r="Q618" s="17"/>
    </row>
    <row r="619" spans="4:17" x14ac:dyDescent="0.25">
      <c r="D619" s="15"/>
      <c r="Q619" s="17"/>
    </row>
    <row r="620" spans="4:17" x14ac:dyDescent="0.25">
      <c r="D620" s="15"/>
      <c r="Q620" s="17"/>
    </row>
    <row r="621" spans="4:17" x14ac:dyDescent="0.25">
      <c r="D621" s="15"/>
      <c r="Q621" s="17"/>
    </row>
    <row r="622" spans="4:17" x14ac:dyDescent="0.25">
      <c r="D622" s="15"/>
      <c r="Q622" s="17"/>
    </row>
    <row r="623" spans="4:17" x14ac:dyDescent="0.25">
      <c r="D623" s="15"/>
      <c r="Q623" s="17"/>
    </row>
    <row r="624" spans="4:17" x14ac:dyDescent="0.25">
      <c r="D624" s="15"/>
      <c r="Q624" s="17"/>
    </row>
    <row r="625" spans="4:17" x14ac:dyDescent="0.25">
      <c r="D625" s="15"/>
      <c r="Q625" s="17"/>
    </row>
    <row r="626" spans="4:17" x14ac:dyDescent="0.25">
      <c r="D626" s="15"/>
      <c r="Q626" s="17"/>
    </row>
    <row r="627" spans="4:17" x14ac:dyDescent="0.25">
      <c r="D627" s="15"/>
      <c r="Q627" s="17"/>
    </row>
    <row r="628" spans="4:17" x14ac:dyDescent="0.25">
      <c r="D628" s="15"/>
      <c r="Q628" s="17"/>
    </row>
    <row r="629" spans="4:17" x14ac:dyDescent="0.25">
      <c r="D629" s="15"/>
      <c r="Q629" s="17"/>
    </row>
    <row r="630" spans="4:17" x14ac:dyDescent="0.25">
      <c r="D630" s="15"/>
      <c r="Q630" s="17"/>
    </row>
    <row r="631" spans="4:17" x14ac:dyDescent="0.25">
      <c r="D631" s="15"/>
      <c r="Q631" s="17"/>
    </row>
    <row r="632" spans="4:17" x14ac:dyDescent="0.25">
      <c r="D632" s="15"/>
      <c r="Q632" s="17"/>
    </row>
    <row r="633" spans="4:17" x14ac:dyDescent="0.25">
      <c r="D633" s="15"/>
      <c r="Q633" s="17"/>
    </row>
    <row r="634" spans="4:17" x14ac:dyDescent="0.25">
      <c r="D634" s="15"/>
      <c r="Q634" s="17"/>
    </row>
    <row r="635" spans="4:17" x14ac:dyDescent="0.25">
      <c r="D635" s="15"/>
      <c r="Q635" s="17"/>
    </row>
    <row r="636" spans="4:17" x14ac:dyDescent="0.25">
      <c r="D636" s="15"/>
      <c r="Q636" s="17"/>
    </row>
    <row r="637" spans="4:17" x14ac:dyDescent="0.25">
      <c r="D637" s="15"/>
      <c r="Q637" s="17"/>
    </row>
    <row r="638" spans="4:17" x14ac:dyDescent="0.25">
      <c r="D638" s="15"/>
      <c r="Q638" s="17"/>
    </row>
    <row r="639" spans="4:17" x14ac:dyDescent="0.25">
      <c r="D639" s="15"/>
      <c r="Q639" s="17"/>
    </row>
    <row r="640" spans="4:17" x14ac:dyDescent="0.25">
      <c r="D640" s="15"/>
      <c r="Q640" s="17"/>
    </row>
    <row r="641" spans="4:17" x14ac:dyDescent="0.25">
      <c r="D641" s="15"/>
      <c r="Q641" s="17"/>
    </row>
    <row r="642" spans="4:17" x14ac:dyDescent="0.25">
      <c r="D642" s="15"/>
      <c r="Q642" s="17"/>
    </row>
    <row r="643" spans="4:17" x14ac:dyDescent="0.25">
      <c r="D643" s="15"/>
      <c r="Q643" s="17"/>
    </row>
    <row r="644" spans="4:17" x14ac:dyDescent="0.25">
      <c r="D644" s="15"/>
      <c r="Q644" s="17"/>
    </row>
    <row r="645" spans="4:17" x14ac:dyDescent="0.25">
      <c r="D645" s="15"/>
      <c r="Q645" s="17"/>
    </row>
    <row r="646" spans="4:17" x14ac:dyDescent="0.25">
      <c r="D646" s="15"/>
      <c r="Q646" s="17"/>
    </row>
    <row r="647" spans="4:17" x14ac:dyDescent="0.25">
      <c r="D647" s="15"/>
      <c r="Q647" s="17"/>
    </row>
    <row r="648" spans="4:17" x14ac:dyDescent="0.25">
      <c r="D648" s="15"/>
      <c r="Q648" s="17"/>
    </row>
    <row r="649" spans="4:17" x14ac:dyDescent="0.25">
      <c r="D649" s="15"/>
      <c r="Q649" s="17"/>
    </row>
    <row r="650" spans="4:17" x14ac:dyDescent="0.25">
      <c r="D650" s="15"/>
      <c r="Q650" s="17"/>
    </row>
    <row r="651" spans="4:17" x14ac:dyDescent="0.25">
      <c r="D651" s="15"/>
      <c r="Q651" s="17"/>
    </row>
    <row r="652" spans="4:17" x14ac:dyDescent="0.25">
      <c r="D652" s="15"/>
      <c r="Q652" s="17"/>
    </row>
    <row r="653" spans="4:17" x14ac:dyDescent="0.25">
      <c r="D653" s="15"/>
      <c r="Q653" s="17"/>
    </row>
    <row r="654" spans="4:17" x14ac:dyDescent="0.25">
      <c r="D654" s="15"/>
      <c r="Q654" s="17"/>
    </row>
    <row r="655" spans="4:17" x14ac:dyDescent="0.25">
      <c r="D655" s="15"/>
      <c r="Q655" s="17"/>
    </row>
    <row r="656" spans="4:17" x14ac:dyDescent="0.25">
      <c r="D656" s="15"/>
      <c r="Q656" s="17"/>
    </row>
    <row r="657" spans="4:17" x14ac:dyDescent="0.25">
      <c r="D657" s="15"/>
      <c r="Q657" s="17"/>
    </row>
    <row r="658" spans="4:17" x14ac:dyDescent="0.25">
      <c r="D658" s="15"/>
      <c r="Q658" s="17"/>
    </row>
    <row r="659" spans="4:17" x14ac:dyDescent="0.25">
      <c r="D659" s="15"/>
      <c r="Q659" s="17"/>
    </row>
    <row r="660" spans="4:17" x14ac:dyDescent="0.25">
      <c r="D660" s="15"/>
      <c r="Q660" s="17"/>
    </row>
    <row r="661" spans="4:17" x14ac:dyDescent="0.25">
      <c r="D661" s="15"/>
      <c r="Q661" s="17"/>
    </row>
    <row r="662" spans="4:17" x14ac:dyDescent="0.25">
      <c r="D662" s="15"/>
      <c r="Q662" s="17"/>
    </row>
    <row r="663" spans="4:17" x14ac:dyDescent="0.25">
      <c r="D663" s="15"/>
      <c r="Q663" s="17"/>
    </row>
    <row r="664" spans="4:17" x14ac:dyDescent="0.25">
      <c r="D664" s="15"/>
      <c r="Q664" s="17"/>
    </row>
    <row r="665" spans="4:17" x14ac:dyDescent="0.25">
      <c r="D665" s="15"/>
      <c r="Q665" s="17"/>
    </row>
    <row r="666" spans="4:17" x14ac:dyDescent="0.25">
      <c r="D666" s="15"/>
      <c r="Q666" s="17"/>
    </row>
    <row r="667" spans="4:17" x14ac:dyDescent="0.25">
      <c r="D667" s="15"/>
      <c r="Q667" s="17"/>
    </row>
    <row r="668" spans="4:17" x14ac:dyDescent="0.25">
      <c r="D668" s="15"/>
      <c r="Q668" s="17"/>
    </row>
    <row r="669" spans="4:17" x14ac:dyDescent="0.25">
      <c r="D669" s="15"/>
      <c r="Q669" s="17"/>
    </row>
    <row r="670" spans="4:17" x14ac:dyDescent="0.25">
      <c r="D670" s="15"/>
      <c r="Q670" s="17"/>
    </row>
    <row r="671" spans="4:17" x14ac:dyDescent="0.25">
      <c r="D671" s="15"/>
      <c r="Q671" s="17"/>
    </row>
    <row r="672" spans="4:17" x14ac:dyDescent="0.25">
      <c r="D672" s="15"/>
      <c r="Q672" s="17"/>
    </row>
    <row r="673" spans="4:17" x14ac:dyDescent="0.25">
      <c r="D673" s="15"/>
      <c r="Q673" s="17"/>
    </row>
    <row r="674" spans="4:17" x14ac:dyDescent="0.25">
      <c r="D674" s="15"/>
      <c r="Q674" s="17"/>
    </row>
    <row r="675" spans="4:17" x14ac:dyDescent="0.25">
      <c r="D675" s="15"/>
      <c r="Q675" s="17"/>
    </row>
    <row r="676" spans="4:17" x14ac:dyDescent="0.25">
      <c r="D676" s="15"/>
      <c r="Q676" s="17"/>
    </row>
    <row r="677" spans="4:17" x14ac:dyDescent="0.25">
      <c r="D677" s="15"/>
      <c r="Q677" s="17"/>
    </row>
    <row r="678" spans="4:17" x14ac:dyDescent="0.25">
      <c r="D678" s="15"/>
      <c r="Q678" s="17"/>
    </row>
    <row r="679" spans="4:17" x14ac:dyDescent="0.25">
      <c r="D679" s="15"/>
      <c r="Q679" s="17"/>
    </row>
    <row r="680" spans="4:17" x14ac:dyDescent="0.25">
      <c r="D680" s="15"/>
      <c r="Q680" s="17"/>
    </row>
    <row r="681" spans="4:17" x14ac:dyDescent="0.25">
      <c r="D681" s="15"/>
      <c r="Q681" s="17"/>
    </row>
    <row r="682" spans="4:17" x14ac:dyDescent="0.25">
      <c r="D682" s="15"/>
      <c r="Q682" s="17"/>
    </row>
    <row r="683" spans="4:17" x14ac:dyDescent="0.25">
      <c r="D683" s="15"/>
      <c r="Q683" s="17"/>
    </row>
    <row r="684" spans="4:17" x14ac:dyDescent="0.25">
      <c r="D684" s="15"/>
      <c r="Q684" s="17"/>
    </row>
    <row r="685" spans="4:17" x14ac:dyDescent="0.25">
      <c r="D685" s="15"/>
      <c r="Q685" s="17"/>
    </row>
    <row r="686" spans="4:17" x14ac:dyDescent="0.25">
      <c r="D686" s="15"/>
      <c r="Q686" s="17"/>
    </row>
    <row r="687" spans="4:17" x14ac:dyDescent="0.25">
      <c r="D687" s="15"/>
      <c r="Q687" s="17"/>
    </row>
    <row r="688" spans="4:17" x14ac:dyDescent="0.25">
      <c r="D688" s="15"/>
      <c r="Q688" s="17"/>
    </row>
    <row r="689" spans="4:17" x14ac:dyDescent="0.25">
      <c r="D689" s="15"/>
      <c r="Q689" s="17"/>
    </row>
    <row r="690" spans="4:17" x14ac:dyDescent="0.25">
      <c r="D690" s="15"/>
      <c r="Q690" s="17"/>
    </row>
    <row r="691" spans="4:17" x14ac:dyDescent="0.25">
      <c r="D691" s="15"/>
      <c r="Q691" s="17"/>
    </row>
    <row r="692" spans="4:17" x14ac:dyDescent="0.25">
      <c r="D692" s="15"/>
      <c r="Q692" s="17"/>
    </row>
    <row r="693" spans="4:17" x14ac:dyDescent="0.25">
      <c r="D693" s="15"/>
      <c r="Q693" s="17"/>
    </row>
    <row r="694" spans="4:17" x14ac:dyDescent="0.25">
      <c r="D694" s="15"/>
      <c r="Q694" s="17"/>
    </row>
    <row r="695" spans="4:17" x14ac:dyDescent="0.25">
      <c r="D695" s="15"/>
      <c r="Q695" s="17"/>
    </row>
    <row r="696" spans="4:17" x14ac:dyDescent="0.25">
      <c r="D696" s="15"/>
      <c r="Q696" s="17"/>
    </row>
    <row r="697" spans="4:17" x14ac:dyDescent="0.25">
      <c r="D697" s="15"/>
      <c r="Q697" s="17"/>
    </row>
    <row r="698" spans="4:17" x14ac:dyDescent="0.25">
      <c r="D698" s="15"/>
      <c r="Q698" s="17"/>
    </row>
    <row r="699" spans="4:17" x14ac:dyDescent="0.25">
      <c r="D699" s="15"/>
      <c r="Q699" s="17"/>
    </row>
    <row r="700" spans="4:17" x14ac:dyDescent="0.25">
      <c r="D700" s="15"/>
      <c r="Q700" s="17"/>
    </row>
    <row r="701" spans="4:17" x14ac:dyDescent="0.25">
      <c r="D701" s="15"/>
      <c r="Q701" s="17"/>
    </row>
    <row r="702" spans="4:17" x14ac:dyDescent="0.25">
      <c r="D702" s="15"/>
      <c r="Q702" s="17"/>
    </row>
    <row r="703" spans="4:17" x14ac:dyDescent="0.25">
      <c r="D703" s="15"/>
      <c r="Q703" s="17"/>
    </row>
    <row r="704" spans="4:17" x14ac:dyDescent="0.25">
      <c r="D704" s="15"/>
      <c r="Q704" s="17"/>
    </row>
    <row r="705" spans="4:17" x14ac:dyDescent="0.25">
      <c r="D705" s="15"/>
      <c r="Q705" s="17"/>
    </row>
    <row r="706" spans="4:17" x14ac:dyDescent="0.25">
      <c r="D706" s="15"/>
      <c r="Q706" s="17"/>
    </row>
    <row r="707" spans="4:17" x14ac:dyDescent="0.25">
      <c r="D707" s="15"/>
      <c r="Q707" s="17"/>
    </row>
    <row r="708" spans="4:17" x14ac:dyDescent="0.25">
      <c r="D708" s="15"/>
      <c r="Q708" s="17"/>
    </row>
    <row r="709" spans="4:17" x14ac:dyDescent="0.25">
      <c r="D709" s="15"/>
      <c r="Q709" s="17"/>
    </row>
    <row r="710" spans="4:17" x14ac:dyDescent="0.25">
      <c r="D710" s="15"/>
      <c r="Q710" s="17"/>
    </row>
    <row r="711" spans="4:17" x14ac:dyDescent="0.25">
      <c r="D711" s="15"/>
      <c r="Q711" s="17"/>
    </row>
    <row r="712" spans="4:17" x14ac:dyDescent="0.25">
      <c r="D712" s="15"/>
      <c r="Q712" s="17"/>
    </row>
    <row r="713" spans="4:17" x14ac:dyDescent="0.25">
      <c r="D713" s="15"/>
      <c r="Q713" s="17"/>
    </row>
    <row r="714" spans="4:17" x14ac:dyDescent="0.25">
      <c r="D714" s="15"/>
      <c r="Q714" s="17"/>
    </row>
    <row r="715" spans="4:17" x14ac:dyDescent="0.25">
      <c r="D715" s="15"/>
      <c r="Q715" s="17"/>
    </row>
    <row r="716" spans="4:17" x14ac:dyDescent="0.25">
      <c r="D716" s="15"/>
      <c r="Q716" s="17"/>
    </row>
    <row r="717" spans="4:17" x14ac:dyDescent="0.25">
      <c r="D717" s="15"/>
      <c r="Q717" s="17"/>
    </row>
    <row r="718" spans="4:17" x14ac:dyDescent="0.25">
      <c r="D718" s="15"/>
      <c r="Q718" s="17"/>
    </row>
    <row r="719" spans="4:17" x14ac:dyDescent="0.25">
      <c r="D719" s="15"/>
      <c r="Q719" s="17"/>
    </row>
    <row r="720" spans="4:17" x14ac:dyDescent="0.25">
      <c r="D720" s="15"/>
      <c r="Q720" s="17"/>
    </row>
    <row r="721" spans="4:17" x14ac:dyDescent="0.25">
      <c r="D721" s="15"/>
      <c r="Q721" s="17"/>
    </row>
    <row r="722" spans="4:17" x14ac:dyDescent="0.25">
      <c r="D722" s="15"/>
      <c r="Q722" s="17"/>
    </row>
    <row r="723" spans="4:17" x14ac:dyDescent="0.25">
      <c r="D723" s="15"/>
      <c r="Q723" s="17"/>
    </row>
    <row r="724" spans="4:17" x14ac:dyDescent="0.25">
      <c r="D724" s="15"/>
      <c r="Q724" s="17"/>
    </row>
    <row r="725" spans="4:17" x14ac:dyDescent="0.25">
      <c r="D725" s="15"/>
      <c r="Q725" s="17"/>
    </row>
    <row r="726" spans="4:17" x14ac:dyDescent="0.25">
      <c r="D726" s="15"/>
      <c r="Q726" s="17"/>
    </row>
    <row r="727" spans="4:17" x14ac:dyDescent="0.25">
      <c r="D727" s="15"/>
      <c r="Q727" s="17"/>
    </row>
    <row r="728" spans="4:17" x14ac:dyDescent="0.25">
      <c r="D728" s="15"/>
      <c r="Q728" s="17"/>
    </row>
    <row r="729" spans="4:17" x14ac:dyDescent="0.25">
      <c r="D729" s="15"/>
      <c r="Q729" s="17"/>
    </row>
    <row r="730" spans="4:17" x14ac:dyDescent="0.25">
      <c r="D730" s="15"/>
      <c r="Q730" s="17"/>
    </row>
    <row r="731" spans="4:17" x14ac:dyDescent="0.25">
      <c r="D731" s="15"/>
      <c r="Q731" s="17"/>
    </row>
    <row r="732" spans="4:17" x14ac:dyDescent="0.25">
      <c r="D732" s="15"/>
      <c r="Q732" s="17"/>
    </row>
    <row r="733" spans="4:17" x14ac:dyDescent="0.25">
      <c r="D733" s="15"/>
      <c r="Q733" s="17"/>
    </row>
    <row r="734" spans="4:17" x14ac:dyDescent="0.25">
      <c r="D734" s="15"/>
      <c r="Q734" s="17"/>
    </row>
    <row r="735" spans="4:17" x14ac:dyDescent="0.25">
      <c r="D735" s="15"/>
      <c r="Q735" s="17"/>
    </row>
    <row r="736" spans="4:17" x14ac:dyDescent="0.25">
      <c r="D736" s="15"/>
      <c r="Q736" s="17"/>
    </row>
    <row r="737" spans="4:17" x14ac:dyDescent="0.25">
      <c r="D737" s="15"/>
      <c r="Q737" s="17"/>
    </row>
    <row r="738" spans="4:17" x14ac:dyDescent="0.25">
      <c r="D738" s="15"/>
      <c r="Q738" s="17"/>
    </row>
    <row r="739" spans="4:17" x14ac:dyDescent="0.25">
      <c r="D739" s="15"/>
      <c r="Q739" s="17"/>
    </row>
    <row r="740" spans="4:17" x14ac:dyDescent="0.25">
      <c r="D740" s="15"/>
      <c r="Q740" s="17"/>
    </row>
    <row r="741" spans="4:17" x14ac:dyDescent="0.25">
      <c r="D741" s="15"/>
      <c r="Q741" s="17"/>
    </row>
    <row r="742" spans="4:17" x14ac:dyDescent="0.25">
      <c r="D742" s="15"/>
      <c r="Q742" s="17"/>
    </row>
    <row r="743" spans="4:17" x14ac:dyDescent="0.25">
      <c r="D743" s="15"/>
      <c r="Q743" s="17"/>
    </row>
    <row r="744" spans="4:17" x14ac:dyDescent="0.25">
      <c r="D744" s="15"/>
      <c r="Q744" s="17"/>
    </row>
    <row r="745" spans="4:17" x14ac:dyDescent="0.25">
      <c r="D745" s="15"/>
      <c r="Q745" s="17"/>
    </row>
    <row r="746" spans="4:17" x14ac:dyDescent="0.25">
      <c r="D746" s="15"/>
      <c r="Q746" s="17"/>
    </row>
    <row r="747" spans="4:17" x14ac:dyDescent="0.25">
      <c r="D747" s="15"/>
      <c r="Q747" s="17"/>
    </row>
    <row r="748" spans="4:17" x14ac:dyDescent="0.25">
      <c r="D748" s="15"/>
      <c r="Q748" s="17"/>
    </row>
    <row r="749" spans="4:17" x14ac:dyDescent="0.25">
      <c r="D749" s="15"/>
      <c r="Q749" s="17"/>
    </row>
    <row r="750" spans="4:17" x14ac:dyDescent="0.25">
      <c r="D750" s="15"/>
      <c r="Q750" s="17"/>
    </row>
    <row r="751" spans="4:17" x14ac:dyDescent="0.25">
      <c r="D751" s="15"/>
      <c r="Q751" s="17"/>
    </row>
    <row r="752" spans="4:17" x14ac:dyDescent="0.25">
      <c r="D752" s="15"/>
      <c r="Q752" s="17"/>
    </row>
    <row r="753" spans="4:17" x14ac:dyDescent="0.25">
      <c r="D753" s="15"/>
      <c r="Q753" s="17"/>
    </row>
    <row r="754" spans="4:17" x14ac:dyDescent="0.25">
      <c r="D754" s="15"/>
      <c r="Q754" s="17"/>
    </row>
    <row r="755" spans="4:17" x14ac:dyDescent="0.25">
      <c r="D755" s="15"/>
      <c r="Q755" s="17"/>
    </row>
    <row r="756" spans="4:17" x14ac:dyDescent="0.25">
      <c r="D756" s="15"/>
      <c r="Q756" s="17"/>
    </row>
    <row r="757" spans="4:17" x14ac:dyDescent="0.25">
      <c r="D757" s="15"/>
      <c r="Q757" s="17"/>
    </row>
    <row r="758" spans="4:17" x14ac:dyDescent="0.25">
      <c r="D758" s="15"/>
      <c r="Q758" s="17"/>
    </row>
    <row r="759" spans="4:17" x14ac:dyDescent="0.25">
      <c r="D759" s="15"/>
      <c r="Q759" s="17"/>
    </row>
    <row r="760" spans="4:17" x14ac:dyDescent="0.25">
      <c r="D760" s="15"/>
      <c r="Q760" s="17"/>
    </row>
    <row r="761" spans="4:17" x14ac:dyDescent="0.25">
      <c r="D761" s="15"/>
      <c r="Q761" s="17"/>
    </row>
    <row r="762" spans="4:17" x14ac:dyDescent="0.25">
      <c r="D762" s="15"/>
      <c r="Q762" s="17"/>
    </row>
    <row r="763" spans="4:17" x14ac:dyDescent="0.25">
      <c r="D763" s="15"/>
      <c r="Q763" s="17"/>
    </row>
    <row r="764" spans="4:17" x14ac:dyDescent="0.25">
      <c r="D764" s="15"/>
      <c r="Q764" s="17"/>
    </row>
    <row r="765" spans="4:17" x14ac:dyDescent="0.25">
      <c r="D765" s="15"/>
      <c r="Q765" s="17"/>
    </row>
    <row r="766" spans="4:17" x14ac:dyDescent="0.25">
      <c r="D766" s="15"/>
      <c r="Q766" s="17"/>
    </row>
    <row r="767" spans="4:17" x14ac:dyDescent="0.25">
      <c r="D767" s="15"/>
      <c r="Q767" s="17"/>
    </row>
    <row r="768" spans="4:17" x14ac:dyDescent="0.25">
      <c r="D768" s="15"/>
      <c r="Q768" s="17"/>
    </row>
    <row r="769" spans="4:17" x14ac:dyDescent="0.25">
      <c r="D769" s="15"/>
      <c r="Q769" s="17"/>
    </row>
    <row r="770" spans="4:17" x14ac:dyDescent="0.25">
      <c r="D770" s="15"/>
      <c r="Q770" s="17"/>
    </row>
    <row r="771" spans="4:17" x14ac:dyDescent="0.25">
      <c r="D771" s="15"/>
      <c r="Q771" s="17"/>
    </row>
    <row r="772" spans="4:17" x14ac:dyDescent="0.25">
      <c r="D772" s="15"/>
      <c r="Q772" s="17"/>
    </row>
    <row r="773" spans="4:17" x14ac:dyDescent="0.25">
      <c r="D773" s="15"/>
      <c r="Q773" s="17"/>
    </row>
    <row r="774" spans="4:17" x14ac:dyDescent="0.25">
      <c r="D774" s="15"/>
      <c r="Q774" s="17"/>
    </row>
    <row r="775" spans="4:17" x14ac:dyDescent="0.25">
      <c r="D775" s="15"/>
      <c r="Q775" s="17"/>
    </row>
    <row r="776" spans="4:17" x14ac:dyDescent="0.25">
      <c r="D776" s="15"/>
      <c r="Q776" s="17"/>
    </row>
    <row r="777" spans="4:17" x14ac:dyDescent="0.25">
      <c r="D777" s="15"/>
      <c r="Q777" s="17"/>
    </row>
    <row r="778" spans="4:17" x14ac:dyDescent="0.25">
      <c r="D778" s="15"/>
      <c r="Q778" s="17"/>
    </row>
    <row r="779" spans="4:17" x14ac:dyDescent="0.25">
      <c r="D779" s="15"/>
      <c r="Q779" s="17"/>
    </row>
    <row r="780" spans="4:17" x14ac:dyDescent="0.25">
      <c r="D780" s="15"/>
      <c r="Q780" s="17"/>
    </row>
    <row r="781" spans="4:17" x14ac:dyDescent="0.25">
      <c r="D781" s="15"/>
      <c r="Q781" s="17"/>
    </row>
    <row r="782" spans="4:17" x14ac:dyDescent="0.25">
      <c r="D782" s="15"/>
      <c r="Q782" s="17"/>
    </row>
    <row r="783" spans="4:17" x14ac:dyDescent="0.25">
      <c r="D783" s="15"/>
      <c r="Q783" s="17"/>
    </row>
    <row r="784" spans="4:17" x14ac:dyDescent="0.25">
      <c r="D784" s="15"/>
      <c r="Q784" s="17"/>
    </row>
    <row r="785" spans="4:17" x14ac:dyDescent="0.25">
      <c r="D785" s="15"/>
      <c r="Q785" s="17"/>
    </row>
    <row r="786" spans="4:17" x14ac:dyDescent="0.25">
      <c r="D786" s="15"/>
      <c r="Q786" s="17"/>
    </row>
    <row r="787" spans="4:17" x14ac:dyDescent="0.25">
      <c r="D787" s="15"/>
      <c r="Q787" s="17"/>
    </row>
    <row r="788" spans="4:17" x14ac:dyDescent="0.25">
      <c r="D788" s="15"/>
      <c r="Q788" s="17"/>
    </row>
    <row r="789" spans="4:17" x14ac:dyDescent="0.25">
      <c r="D789" s="15"/>
      <c r="Q789" s="17"/>
    </row>
    <row r="790" spans="4:17" x14ac:dyDescent="0.25">
      <c r="D790" s="15"/>
      <c r="Q790" s="17"/>
    </row>
    <row r="791" spans="4:17" x14ac:dyDescent="0.25">
      <c r="D791" s="15"/>
      <c r="Q791" s="17"/>
    </row>
    <row r="792" spans="4:17" x14ac:dyDescent="0.25">
      <c r="D792" s="15"/>
      <c r="Q792" s="17"/>
    </row>
    <row r="793" spans="4:17" x14ac:dyDescent="0.25">
      <c r="D793" s="15"/>
      <c r="Q793" s="17"/>
    </row>
    <row r="794" spans="4:17" x14ac:dyDescent="0.25">
      <c r="D794" s="15"/>
      <c r="Q794" s="17"/>
    </row>
    <row r="795" spans="4:17" x14ac:dyDescent="0.25">
      <c r="D795" s="15"/>
      <c r="Q795" s="17"/>
    </row>
    <row r="796" spans="4:17" x14ac:dyDescent="0.25">
      <c r="D796" s="15"/>
      <c r="Q796" s="17"/>
    </row>
    <row r="797" spans="4:17" x14ac:dyDescent="0.25">
      <c r="D797" s="15"/>
      <c r="Q797" s="17"/>
    </row>
    <row r="798" spans="4:17" x14ac:dyDescent="0.25">
      <c r="D798" s="15"/>
      <c r="Q798" s="17"/>
    </row>
    <row r="799" spans="4:17" x14ac:dyDescent="0.25">
      <c r="D799" s="15"/>
      <c r="Q799" s="17"/>
    </row>
    <row r="800" spans="4:17" x14ac:dyDescent="0.25">
      <c r="D800" s="15"/>
      <c r="Q800" s="17"/>
    </row>
    <row r="801" spans="4:17" x14ac:dyDescent="0.25">
      <c r="D801" s="15"/>
      <c r="Q801" s="17"/>
    </row>
    <row r="802" spans="4:17" x14ac:dyDescent="0.25">
      <c r="D802" s="15"/>
      <c r="Q802" s="17"/>
    </row>
    <row r="803" spans="4:17" x14ac:dyDescent="0.25">
      <c r="D803" s="15"/>
      <c r="Q803" s="17"/>
    </row>
    <row r="804" spans="4:17" x14ac:dyDescent="0.25">
      <c r="D804" s="15"/>
      <c r="Q804" s="17"/>
    </row>
    <row r="805" spans="4:17" x14ac:dyDescent="0.25">
      <c r="D805" s="15"/>
      <c r="Q805" s="17"/>
    </row>
    <row r="806" spans="4:17" x14ac:dyDescent="0.25">
      <c r="D806" s="15"/>
      <c r="Q806" s="17"/>
    </row>
    <row r="807" spans="4:17" x14ac:dyDescent="0.25">
      <c r="D807" s="15"/>
      <c r="Q807" s="17"/>
    </row>
    <row r="808" spans="4:17" x14ac:dyDescent="0.25">
      <c r="D808" s="15"/>
      <c r="Q808" s="17"/>
    </row>
    <row r="809" spans="4:17" x14ac:dyDescent="0.25">
      <c r="D809" s="15"/>
      <c r="Q809" s="17"/>
    </row>
    <row r="810" spans="4:17" x14ac:dyDescent="0.25">
      <c r="D810" s="15"/>
      <c r="Q810" s="17"/>
    </row>
    <row r="811" spans="4:17" x14ac:dyDescent="0.25">
      <c r="D811" s="15"/>
      <c r="Q811" s="17"/>
    </row>
    <row r="812" spans="4:17" x14ac:dyDescent="0.25">
      <c r="D812" s="15"/>
      <c r="Q812" s="17"/>
    </row>
    <row r="813" spans="4:17" x14ac:dyDescent="0.25">
      <c r="D813" s="15"/>
      <c r="Q813" s="17"/>
    </row>
    <row r="814" spans="4:17" x14ac:dyDescent="0.25">
      <c r="D814" s="15"/>
      <c r="Q814" s="17"/>
    </row>
    <row r="815" spans="4:17" x14ac:dyDescent="0.25">
      <c r="D815" s="15"/>
      <c r="Q815" s="17"/>
    </row>
    <row r="816" spans="4:17" x14ac:dyDescent="0.25">
      <c r="D816" s="15"/>
      <c r="Q816" s="17"/>
    </row>
    <row r="817" spans="4:17" x14ac:dyDescent="0.25">
      <c r="D817" s="15"/>
      <c r="Q817" s="17"/>
    </row>
    <row r="818" spans="4:17" x14ac:dyDescent="0.25">
      <c r="D818" s="15"/>
      <c r="Q818" s="17"/>
    </row>
    <row r="819" spans="4:17" x14ac:dyDescent="0.25">
      <c r="D819" s="15"/>
      <c r="Q819" s="17"/>
    </row>
    <row r="820" spans="4:17" x14ac:dyDescent="0.25">
      <c r="D820" s="15"/>
      <c r="Q820" s="17"/>
    </row>
    <row r="821" spans="4:17" x14ac:dyDescent="0.25">
      <c r="D821" s="15"/>
      <c r="Q821" s="17"/>
    </row>
    <row r="822" spans="4:17" x14ac:dyDescent="0.25">
      <c r="D822" s="15"/>
      <c r="Q822" s="17"/>
    </row>
    <row r="823" spans="4:17" x14ac:dyDescent="0.25">
      <c r="D823" s="15"/>
      <c r="Q823" s="17"/>
    </row>
    <row r="824" spans="4:17" x14ac:dyDescent="0.25">
      <c r="D824" s="15"/>
      <c r="Q824" s="17"/>
    </row>
    <row r="825" spans="4:17" x14ac:dyDescent="0.25">
      <c r="D825" s="15"/>
      <c r="Q825" s="17"/>
    </row>
    <row r="826" spans="4:17" x14ac:dyDescent="0.25">
      <c r="D826" s="15"/>
      <c r="Q826" s="17"/>
    </row>
    <row r="827" spans="4:17" x14ac:dyDescent="0.25">
      <c r="D827" s="15"/>
      <c r="Q827" s="17"/>
    </row>
    <row r="828" spans="4:17" x14ac:dyDescent="0.25">
      <c r="D828" s="15"/>
      <c r="Q828" s="17"/>
    </row>
    <row r="829" spans="4:17" x14ac:dyDescent="0.25">
      <c r="D829" s="15"/>
      <c r="Q829" s="17"/>
    </row>
    <row r="830" spans="4:17" x14ac:dyDescent="0.25">
      <c r="D830" s="15"/>
      <c r="Q830" s="17"/>
    </row>
    <row r="831" spans="4:17" x14ac:dyDescent="0.25">
      <c r="D831" s="15"/>
      <c r="Q831" s="17"/>
    </row>
    <row r="832" spans="4:17" x14ac:dyDescent="0.25">
      <c r="D832" s="15"/>
      <c r="Q832" s="17"/>
    </row>
    <row r="833" spans="4:17" x14ac:dyDescent="0.25">
      <c r="D833" s="15"/>
      <c r="Q833" s="17"/>
    </row>
    <row r="834" spans="4:17" x14ac:dyDescent="0.25">
      <c r="D834" s="15"/>
      <c r="Q834" s="17"/>
    </row>
    <row r="835" spans="4:17" x14ac:dyDescent="0.25">
      <c r="D835" s="15"/>
      <c r="Q835" s="17"/>
    </row>
    <row r="836" spans="4:17" x14ac:dyDescent="0.25">
      <c r="D836" s="15"/>
      <c r="Q836" s="17"/>
    </row>
    <row r="837" spans="4:17" x14ac:dyDescent="0.25">
      <c r="D837" s="15"/>
      <c r="Q837" s="17"/>
    </row>
    <row r="838" spans="4:17" x14ac:dyDescent="0.25">
      <c r="D838" s="15"/>
      <c r="Q838" s="17"/>
    </row>
    <row r="839" spans="4:17" x14ac:dyDescent="0.25">
      <c r="D839" s="15"/>
      <c r="Q839" s="17"/>
    </row>
    <row r="840" spans="4:17" x14ac:dyDescent="0.25">
      <c r="D840" s="15"/>
      <c r="Q840" s="17"/>
    </row>
    <row r="841" spans="4:17" x14ac:dyDescent="0.25">
      <c r="D841" s="15"/>
      <c r="Q841" s="17"/>
    </row>
    <row r="842" spans="4:17" x14ac:dyDescent="0.25">
      <c r="D842" s="15"/>
      <c r="Q842" s="17"/>
    </row>
    <row r="843" spans="4:17" x14ac:dyDescent="0.25">
      <c r="D843" s="15"/>
      <c r="Q843" s="17"/>
    </row>
    <row r="844" spans="4:17" x14ac:dyDescent="0.25">
      <c r="D844" s="15"/>
      <c r="Q844" s="17"/>
    </row>
    <row r="845" spans="4:17" x14ac:dyDescent="0.25">
      <c r="D845" s="15"/>
      <c r="Q845" s="17"/>
    </row>
    <row r="846" spans="4:17" x14ac:dyDescent="0.25">
      <c r="D846" s="15"/>
      <c r="Q846" s="17"/>
    </row>
    <row r="847" spans="4:17" x14ac:dyDescent="0.25">
      <c r="D847" s="15"/>
      <c r="Q847" s="17"/>
    </row>
    <row r="848" spans="4:17" x14ac:dyDescent="0.25">
      <c r="D848" s="15"/>
      <c r="Q848" s="17"/>
    </row>
    <row r="849" spans="4:17" x14ac:dyDescent="0.25">
      <c r="D849" s="15"/>
      <c r="Q849" s="17"/>
    </row>
    <row r="850" spans="4:17" x14ac:dyDescent="0.25">
      <c r="D850" s="15"/>
      <c r="Q850" s="17"/>
    </row>
    <row r="851" spans="4:17" x14ac:dyDescent="0.25">
      <c r="D851" s="15"/>
      <c r="Q851" s="17"/>
    </row>
    <row r="852" spans="4:17" x14ac:dyDescent="0.25">
      <c r="D852" s="15"/>
      <c r="Q852" s="17"/>
    </row>
    <row r="853" spans="4:17" x14ac:dyDescent="0.25">
      <c r="D853" s="15"/>
      <c r="Q853" s="17"/>
    </row>
    <row r="854" spans="4:17" x14ac:dyDescent="0.25">
      <c r="D854" s="15"/>
      <c r="Q854" s="17"/>
    </row>
    <row r="855" spans="4:17" x14ac:dyDescent="0.25">
      <c r="D855" s="15"/>
      <c r="Q855" s="17"/>
    </row>
    <row r="856" spans="4:17" x14ac:dyDescent="0.25">
      <c r="D856" s="15"/>
      <c r="Q856" s="17"/>
    </row>
    <row r="857" spans="4:17" x14ac:dyDescent="0.25">
      <c r="D857" s="15"/>
      <c r="Q857" s="17"/>
    </row>
    <row r="858" spans="4:17" x14ac:dyDescent="0.25">
      <c r="D858" s="15"/>
      <c r="Q858" s="17"/>
    </row>
    <row r="859" spans="4:17" x14ac:dyDescent="0.25">
      <c r="D859" s="15"/>
      <c r="Q859" s="17"/>
    </row>
    <row r="860" spans="4:17" x14ac:dyDescent="0.25">
      <c r="D860" s="15"/>
      <c r="Q860" s="17"/>
    </row>
    <row r="861" spans="4:17" x14ac:dyDescent="0.25">
      <c r="D861" s="15"/>
      <c r="Q861" s="17"/>
    </row>
    <row r="862" spans="4:17" x14ac:dyDescent="0.25">
      <c r="D862" s="15"/>
      <c r="Q862" s="17"/>
    </row>
    <row r="863" spans="4:17" x14ac:dyDescent="0.25">
      <c r="D863" s="15"/>
      <c r="Q863" s="17"/>
    </row>
    <row r="864" spans="4:17" x14ac:dyDescent="0.25">
      <c r="D864" s="15"/>
      <c r="Q864" s="17"/>
    </row>
    <row r="865" spans="4:17" x14ac:dyDescent="0.25">
      <c r="D865" s="15"/>
      <c r="Q865" s="17"/>
    </row>
    <row r="866" spans="4:17" x14ac:dyDescent="0.25">
      <c r="D866" s="15"/>
      <c r="Q866" s="17"/>
    </row>
    <row r="867" spans="4:17" x14ac:dyDescent="0.25">
      <c r="D867" s="15"/>
      <c r="Q867" s="17"/>
    </row>
    <row r="868" spans="4:17" x14ac:dyDescent="0.25">
      <c r="D868" s="15"/>
      <c r="Q868" s="17"/>
    </row>
    <row r="869" spans="4:17" x14ac:dyDescent="0.25">
      <c r="D869" s="15"/>
      <c r="Q869" s="17"/>
    </row>
    <row r="870" spans="4:17" x14ac:dyDescent="0.25">
      <c r="D870" s="15"/>
      <c r="Q870" s="17"/>
    </row>
    <row r="871" spans="4:17" x14ac:dyDescent="0.25">
      <c r="D871" s="15"/>
      <c r="Q871" s="17"/>
    </row>
    <row r="872" spans="4:17" x14ac:dyDescent="0.25">
      <c r="D872" s="15"/>
      <c r="Q872" s="17"/>
    </row>
    <row r="873" spans="4:17" x14ac:dyDescent="0.25">
      <c r="D873" s="15"/>
      <c r="Q873" s="17"/>
    </row>
    <row r="874" spans="4:17" x14ac:dyDescent="0.25">
      <c r="D874" s="15"/>
      <c r="Q874" s="17"/>
    </row>
    <row r="875" spans="4:17" x14ac:dyDescent="0.25">
      <c r="D875" s="15"/>
      <c r="Q875" s="17"/>
    </row>
    <row r="876" spans="4:17" x14ac:dyDescent="0.25">
      <c r="D876" s="15"/>
      <c r="Q876" s="17"/>
    </row>
    <row r="877" spans="4:17" x14ac:dyDescent="0.25">
      <c r="D877" s="15"/>
      <c r="Q877" s="17"/>
    </row>
    <row r="878" spans="4:17" x14ac:dyDescent="0.25">
      <c r="D878" s="15"/>
      <c r="Q878" s="17"/>
    </row>
    <row r="879" spans="4:17" x14ac:dyDescent="0.25">
      <c r="D879" s="15"/>
      <c r="Q879" s="17"/>
    </row>
    <row r="880" spans="4:17" x14ac:dyDescent="0.25">
      <c r="D880" s="15"/>
      <c r="Q880" s="17"/>
    </row>
    <row r="881" spans="4:17" x14ac:dyDescent="0.25">
      <c r="D881" s="15"/>
      <c r="Q881" s="17"/>
    </row>
    <row r="882" spans="4:17" x14ac:dyDescent="0.25">
      <c r="D882" s="15"/>
      <c r="Q882" s="17"/>
    </row>
    <row r="883" spans="4:17" x14ac:dyDescent="0.25">
      <c r="D883" s="15"/>
      <c r="Q883" s="17"/>
    </row>
    <row r="884" spans="4:17" x14ac:dyDescent="0.25">
      <c r="D884" s="15"/>
      <c r="Q884" s="17"/>
    </row>
    <row r="885" spans="4:17" x14ac:dyDescent="0.25">
      <c r="D885" s="15"/>
      <c r="Q885" s="17"/>
    </row>
    <row r="886" spans="4:17" x14ac:dyDescent="0.25">
      <c r="D886" s="15"/>
      <c r="Q886" s="17"/>
    </row>
    <row r="887" spans="4:17" x14ac:dyDescent="0.25">
      <c r="D887" s="15"/>
      <c r="Q887" s="17"/>
    </row>
    <row r="888" spans="4:17" x14ac:dyDescent="0.25">
      <c r="D888" s="15"/>
      <c r="Q888" s="17"/>
    </row>
    <row r="889" spans="4:17" x14ac:dyDescent="0.25">
      <c r="D889" s="15"/>
      <c r="Q889" s="17"/>
    </row>
    <row r="890" spans="4:17" x14ac:dyDescent="0.25">
      <c r="D890" s="15"/>
      <c r="Q890" s="17"/>
    </row>
    <row r="891" spans="4:17" x14ac:dyDescent="0.25">
      <c r="D891" s="15"/>
      <c r="Q891" s="17"/>
    </row>
    <row r="892" spans="4:17" x14ac:dyDescent="0.25">
      <c r="D892" s="15"/>
      <c r="Q892" s="17"/>
    </row>
    <row r="893" spans="4:17" x14ac:dyDescent="0.25">
      <c r="D893" s="15"/>
      <c r="Q893" s="17"/>
    </row>
    <row r="894" spans="4:17" x14ac:dyDescent="0.25">
      <c r="D894" s="15"/>
      <c r="Q894" s="17"/>
    </row>
    <row r="895" spans="4:17" x14ac:dyDescent="0.25">
      <c r="D895" s="15"/>
      <c r="Q895" s="17"/>
    </row>
    <row r="896" spans="4:17" x14ac:dyDescent="0.25">
      <c r="D896" s="15"/>
      <c r="Q896" s="17"/>
    </row>
    <row r="897" spans="4:17" x14ac:dyDescent="0.25">
      <c r="D897" s="15"/>
      <c r="Q897" s="17"/>
    </row>
    <row r="898" spans="4:17" x14ac:dyDescent="0.25">
      <c r="D898" s="15"/>
      <c r="Q898" s="17"/>
    </row>
    <row r="899" spans="4:17" x14ac:dyDescent="0.25">
      <c r="D899" s="15"/>
      <c r="Q899" s="17"/>
    </row>
    <row r="900" spans="4:17" x14ac:dyDescent="0.25">
      <c r="D900" s="15"/>
      <c r="Q900" s="17"/>
    </row>
    <row r="901" spans="4:17" x14ac:dyDescent="0.25">
      <c r="D901" s="15"/>
      <c r="Q901" s="17"/>
    </row>
    <row r="902" spans="4:17" x14ac:dyDescent="0.25">
      <c r="D902" s="15"/>
      <c r="Q902" s="17"/>
    </row>
    <row r="903" spans="4:17" x14ac:dyDescent="0.25">
      <c r="D903" s="15"/>
      <c r="Q903" s="17"/>
    </row>
    <row r="904" spans="4:17" x14ac:dyDescent="0.25">
      <c r="D904" s="15"/>
      <c r="Q904" s="17"/>
    </row>
    <row r="905" spans="4:17" x14ac:dyDescent="0.25">
      <c r="D905" s="15"/>
      <c r="Q905" s="17"/>
    </row>
    <row r="906" spans="4:17" x14ac:dyDescent="0.25">
      <c r="D906" s="15"/>
      <c r="Q906" s="17"/>
    </row>
    <row r="907" spans="4:17" x14ac:dyDescent="0.25">
      <c r="D907" s="15"/>
      <c r="Q907" s="17"/>
    </row>
    <row r="908" spans="4:17" x14ac:dyDescent="0.25">
      <c r="D908" s="15"/>
      <c r="Q908" s="17"/>
    </row>
    <row r="909" spans="4:17" x14ac:dyDescent="0.25">
      <c r="D909" s="15"/>
      <c r="Q909" s="17"/>
    </row>
    <row r="910" spans="4:17" x14ac:dyDescent="0.25">
      <c r="D910" s="15"/>
      <c r="Q910" s="17"/>
    </row>
    <row r="911" spans="4:17" x14ac:dyDescent="0.25">
      <c r="D911" s="15"/>
      <c r="Q911" s="17"/>
    </row>
    <row r="912" spans="4:17" x14ac:dyDescent="0.25">
      <c r="D912" s="15"/>
      <c r="Q912" s="17"/>
    </row>
    <row r="913" spans="4:17" x14ac:dyDescent="0.25">
      <c r="D913" s="15"/>
      <c r="Q913" s="17"/>
    </row>
    <row r="914" spans="4:17" x14ac:dyDescent="0.25">
      <c r="D914" s="15"/>
      <c r="Q914" s="17"/>
    </row>
    <row r="915" spans="4:17" x14ac:dyDescent="0.25">
      <c r="D915" s="15"/>
      <c r="Q915" s="17"/>
    </row>
    <row r="916" spans="4:17" x14ac:dyDescent="0.25">
      <c r="D916" s="15"/>
      <c r="Q916" s="17"/>
    </row>
    <row r="917" spans="4:17" x14ac:dyDescent="0.25">
      <c r="D917" s="15"/>
      <c r="Q917" s="17"/>
    </row>
  </sheetData>
  <sheetProtection formatCells="0" formatColumns="0" formatRows="0" sort="0" autoFilter="0" pivotTables="0"/>
  <mergeCells count="2">
    <mergeCell ref="A2:E2"/>
    <mergeCell ref="F2:P2"/>
  </mergeCells>
  <phoneticPr fontId="6" type="noConversion"/>
  <conditionalFormatting sqref="A3:C3">
    <cfRule type="duplicateValues" dxfId="182" priority="4"/>
  </conditionalFormatting>
  <conditionalFormatting sqref="H3">
    <cfRule type="duplicateValues" dxfId="181" priority="3"/>
  </conditionalFormatting>
  <conditionalFormatting sqref="I3 A3:G3 L3:R3">
    <cfRule type="duplicateValues" dxfId="180" priority="23"/>
  </conditionalFormatting>
  <conditionalFormatting sqref="J3">
    <cfRule type="duplicateValues" dxfId="179" priority="2"/>
  </conditionalFormatting>
  <conditionalFormatting sqref="K3">
    <cfRule type="duplicateValues" dxfId="178" priority="1"/>
  </conditionalFormatting>
  <pageMargins left="0.25" right="0.25" top="0.75" bottom="0.75" header="0.3" footer="0.3"/>
  <pageSetup paperSize="9" scale="48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3"/>
  <sheetViews>
    <sheetView zoomScaleNormal="100" workbookViewId="0">
      <selection activeCell="B1" sqref="B1"/>
    </sheetView>
  </sheetViews>
  <sheetFormatPr defaultColWidth="14.42578125" defaultRowHeight="15" outlineLevelCol="1" x14ac:dyDescent="0.25"/>
  <cols>
    <col min="1" max="1" width="4.42578125" customWidth="1"/>
    <col min="2" max="2" width="24.7109375" customWidth="1"/>
    <col min="3" max="3" width="8.85546875" customWidth="1"/>
    <col min="4" max="4" width="10.5703125" customWidth="1"/>
    <col min="5" max="5" width="13" bestFit="1" customWidth="1" outlineLevel="1"/>
    <col min="6" max="6" width="13.85546875" customWidth="1" outlineLevel="1"/>
    <col min="7" max="7" width="15.28515625" customWidth="1" outlineLevel="1"/>
    <col min="8" max="8" width="13.85546875" customWidth="1" outlineLevel="1"/>
    <col min="9" max="9" width="13.7109375" bestFit="1" customWidth="1" outlineLevel="1"/>
    <col min="10" max="10" width="13.7109375" customWidth="1" outlineLevel="1"/>
    <col min="11" max="12" width="12.7109375" customWidth="1" outlineLevel="1"/>
    <col min="13" max="13" width="13.7109375" bestFit="1" customWidth="1"/>
    <col min="14" max="14" width="19.7109375" style="28" customWidth="1"/>
    <col min="15" max="23" width="8.7109375" customWidth="1"/>
  </cols>
  <sheetData>
    <row r="1" spans="1:14" ht="18.75" x14ac:dyDescent="0.3">
      <c r="B1" s="39" t="s">
        <v>372</v>
      </c>
      <c r="C1" s="1"/>
      <c r="D1" s="2"/>
      <c r="E1" s="2"/>
      <c r="H1" s="1"/>
      <c r="N1" s="31"/>
    </row>
    <row r="2" spans="1:14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32"/>
    </row>
    <row r="3" spans="1:14" ht="38.25" x14ac:dyDescent="0.25">
      <c r="A3" s="12" t="s">
        <v>17</v>
      </c>
      <c r="B3" s="11" t="s">
        <v>308</v>
      </c>
      <c r="C3" s="11" t="s">
        <v>135</v>
      </c>
      <c r="D3" s="11" t="s">
        <v>2</v>
      </c>
      <c r="E3" s="11" t="s">
        <v>3</v>
      </c>
      <c r="F3" s="11" t="s">
        <v>4</v>
      </c>
      <c r="G3" s="11" t="s">
        <v>187</v>
      </c>
      <c r="H3" s="11" t="s">
        <v>6</v>
      </c>
      <c r="I3" s="11" t="s">
        <v>7</v>
      </c>
      <c r="J3" s="11" t="s">
        <v>344</v>
      </c>
      <c r="K3" s="11" t="s">
        <v>9</v>
      </c>
      <c r="L3" s="11" t="s">
        <v>11</v>
      </c>
      <c r="M3" s="11" t="s">
        <v>234</v>
      </c>
      <c r="N3" s="30" t="s">
        <v>147</v>
      </c>
    </row>
    <row r="4" spans="1:14" s="57" customFormat="1" ht="40.5" x14ac:dyDescent="0.25">
      <c r="A4" s="53">
        <v>1</v>
      </c>
      <c r="B4" s="43" t="s">
        <v>197</v>
      </c>
      <c r="C4" s="92">
        <v>36</v>
      </c>
      <c r="D4" s="51" t="s">
        <v>16</v>
      </c>
      <c r="E4" s="78"/>
      <c r="F4" s="48"/>
      <c r="G4" s="34">
        <v>33396</v>
      </c>
      <c r="H4" s="35"/>
      <c r="I4" s="35"/>
      <c r="J4" s="35"/>
      <c r="K4" s="48"/>
      <c r="L4" s="48"/>
      <c r="M4" s="48">
        <f>SUM(E4:L4)</f>
        <v>33396</v>
      </c>
      <c r="N4" s="51" t="s">
        <v>32</v>
      </c>
    </row>
    <row r="5" spans="1:14" s="57" customFormat="1" ht="81" x14ac:dyDescent="0.25">
      <c r="A5" s="53">
        <v>2</v>
      </c>
      <c r="B5" s="43" t="s">
        <v>297</v>
      </c>
      <c r="C5" s="92">
        <v>36</v>
      </c>
      <c r="D5" s="51" t="s">
        <v>16</v>
      </c>
      <c r="E5" s="34">
        <v>13200</v>
      </c>
      <c r="F5" s="48"/>
      <c r="G5" s="59"/>
      <c r="H5" s="35">
        <v>22200</v>
      </c>
      <c r="I5" s="35">
        <v>22200</v>
      </c>
      <c r="J5" s="35"/>
      <c r="K5" s="48"/>
      <c r="L5" s="48"/>
      <c r="M5" s="48">
        <f t="shared" ref="M5:M16" si="0">SUM(E5:L5)</f>
        <v>57600</v>
      </c>
      <c r="N5" s="51" t="s">
        <v>350</v>
      </c>
    </row>
    <row r="6" spans="1:14" s="57" customFormat="1" ht="27" x14ac:dyDescent="0.25">
      <c r="A6" s="53">
        <v>3</v>
      </c>
      <c r="B6" s="64" t="s">
        <v>255</v>
      </c>
      <c r="C6" s="45">
        <v>39</v>
      </c>
      <c r="D6" s="88" t="s">
        <v>19</v>
      </c>
      <c r="E6" s="48"/>
      <c r="F6" s="48"/>
      <c r="G6" s="65"/>
      <c r="H6" s="48"/>
      <c r="I6" s="48">
        <v>5048</v>
      </c>
      <c r="J6" s="48"/>
      <c r="K6" s="48"/>
      <c r="L6" s="48"/>
      <c r="M6" s="48">
        <f t="shared" si="0"/>
        <v>5048</v>
      </c>
      <c r="N6" s="73" t="s">
        <v>350</v>
      </c>
    </row>
    <row r="7" spans="1:14" s="57" customFormat="1" ht="54" x14ac:dyDescent="0.25">
      <c r="A7" s="53">
        <v>4</v>
      </c>
      <c r="B7" s="43" t="s">
        <v>52</v>
      </c>
      <c r="C7" s="45">
        <v>36</v>
      </c>
      <c r="D7" s="51" t="s">
        <v>16</v>
      </c>
      <c r="E7" s="35">
        <v>17160</v>
      </c>
      <c r="F7" s="48"/>
      <c r="G7" s="59"/>
      <c r="H7" s="48"/>
      <c r="I7" s="48"/>
      <c r="J7" s="48"/>
      <c r="K7" s="35"/>
      <c r="L7" s="35"/>
      <c r="M7" s="48">
        <f t="shared" si="0"/>
        <v>17160</v>
      </c>
      <c r="N7" s="51" t="s">
        <v>33</v>
      </c>
    </row>
    <row r="8" spans="1:14" s="57" customFormat="1" ht="76.5" x14ac:dyDescent="0.25">
      <c r="A8" s="53">
        <v>5</v>
      </c>
      <c r="B8" s="43" t="s">
        <v>343</v>
      </c>
      <c r="C8" s="45">
        <v>36</v>
      </c>
      <c r="D8" s="51" t="s">
        <v>16</v>
      </c>
      <c r="E8" s="59"/>
      <c r="F8" s="35">
        <v>35388</v>
      </c>
      <c r="G8" s="59"/>
      <c r="H8" s="48"/>
      <c r="I8" s="48"/>
      <c r="J8" s="48"/>
      <c r="K8" s="93"/>
      <c r="L8" s="35"/>
      <c r="M8" s="48">
        <f t="shared" si="0"/>
        <v>35388</v>
      </c>
      <c r="N8" s="51" t="s">
        <v>350</v>
      </c>
    </row>
    <row r="9" spans="1:14" s="57" customFormat="1" ht="54" x14ac:dyDescent="0.25">
      <c r="A9" s="53">
        <v>6</v>
      </c>
      <c r="B9" s="43" t="s">
        <v>53</v>
      </c>
      <c r="C9" s="45">
        <v>36</v>
      </c>
      <c r="D9" s="51" t="s">
        <v>16</v>
      </c>
      <c r="E9" s="59"/>
      <c r="F9" s="48"/>
      <c r="G9" s="59"/>
      <c r="H9" s="48">
        <v>27600</v>
      </c>
      <c r="I9" s="50"/>
      <c r="J9" s="50"/>
      <c r="K9" s="50"/>
      <c r="L9" s="50"/>
      <c r="M9" s="48">
        <f t="shared" si="0"/>
        <v>27600</v>
      </c>
      <c r="N9" s="51" t="s">
        <v>352</v>
      </c>
    </row>
    <row r="10" spans="1:14" s="57" customFormat="1" ht="40.5" x14ac:dyDescent="0.25">
      <c r="A10" s="53">
        <v>7</v>
      </c>
      <c r="B10" s="43" t="s">
        <v>51</v>
      </c>
      <c r="C10" s="45">
        <v>36</v>
      </c>
      <c r="D10" s="51" t="s">
        <v>16</v>
      </c>
      <c r="E10" s="34">
        <v>13512</v>
      </c>
      <c r="F10" s="48"/>
      <c r="G10" s="59"/>
      <c r="H10" s="48"/>
      <c r="I10" s="48"/>
      <c r="J10" s="48"/>
      <c r="K10" s="48"/>
      <c r="L10" s="48"/>
      <c r="M10" s="48">
        <f t="shared" si="0"/>
        <v>13512</v>
      </c>
      <c r="N10" s="51" t="s">
        <v>32</v>
      </c>
    </row>
    <row r="11" spans="1:14" s="57" customFormat="1" ht="54" x14ac:dyDescent="0.25">
      <c r="A11" s="53">
        <v>8</v>
      </c>
      <c r="B11" s="43" t="s">
        <v>50</v>
      </c>
      <c r="C11" s="45">
        <v>36</v>
      </c>
      <c r="D11" s="51" t="s">
        <v>16</v>
      </c>
      <c r="E11" s="59"/>
      <c r="F11" s="93"/>
      <c r="G11" s="59"/>
      <c r="H11" s="48"/>
      <c r="I11" s="48"/>
      <c r="J11" s="48"/>
      <c r="K11" s="48">
        <v>8400</v>
      </c>
      <c r="L11" s="48"/>
      <c r="M11" s="48">
        <f t="shared" si="0"/>
        <v>8400</v>
      </c>
      <c r="N11" s="51" t="s">
        <v>35</v>
      </c>
    </row>
    <row r="12" spans="1:14" s="57" customFormat="1" ht="40.5" x14ac:dyDescent="0.25">
      <c r="A12" s="53">
        <v>9</v>
      </c>
      <c r="B12" s="43" t="s">
        <v>49</v>
      </c>
      <c r="C12" s="45">
        <v>36</v>
      </c>
      <c r="D12" s="51" t="s">
        <v>16</v>
      </c>
      <c r="E12" s="48">
        <v>13200</v>
      </c>
      <c r="F12" s="93"/>
      <c r="G12" s="59"/>
      <c r="H12" s="48"/>
      <c r="I12" s="48"/>
      <c r="J12" s="48"/>
      <c r="K12" s="48"/>
      <c r="L12" s="48"/>
      <c r="M12" s="48">
        <f t="shared" si="0"/>
        <v>13200</v>
      </c>
      <c r="N12" s="51" t="s">
        <v>26</v>
      </c>
    </row>
    <row r="13" spans="1:14" s="57" customFormat="1" ht="40.5" x14ac:dyDescent="0.25">
      <c r="A13" s="53">
        <v>10</v>
      </c>
      <c r="B13" s="64" t="s">
        <v>198</v>
      </c>
      <c r="C13" s="45">
        <v>36</v>
      </c>
      <c r="D13" s="88" t="s">
        <v>16</v>
      </c>
      <c r="E13" s="78"/>
      <c r="F13" s="48"/>
      <c r="G13" s="65">
        <v>25601.4</v>
      </c>
      <c r="H13" s="35"/>
      <c r="I13" s="35"/>
      <c r="J13" s="35"/>
      <c r="K13" s="48"/>
      <c r="L13" s="48"/>
      <c r="M13" s="48">
        <f t="shared" si="0"/>
        <v>25601.4</v>
      </c>
      <c r="N13" s="73" t="s">
        <v>28</v>
      </c>
    </row>
    <row r="14" spans="1:14" s="57" customFormat="1" ht="40.5" x14ac:dyDescent="0.25">
      <c r="A14" s="53">
        <v>11</v>
      </c>
      <c r="B14" s="62" t="s">
        <v>231</v>
      </c>
      <c r="C14" s="45">
        <v>36</v>
      </c>
      <c r="D14" s="45" t="s">
        <v>16</v>
      </c>
      <c r="E14" s="78"/>
      <c r="F14" s="48"/>
      <c r="G14" s="90"/>
      <c r="H14" s="35"/>
      <c r="I14" s="35"/>
      <c r="J14" s="35"/>
      <c r="K14" s="48"/>
      <c r="L14" s="48">
        <v>45000</v>
      </c>
      <c r="M14" s="48">
        <f t="shared" si="0"/>
        <v>45000</v>
      </c>
      <c r="N14" s="51" t="s">
        <v>347</v>
      </c>
    </row>
    <row r="15" spans="1:14" s="57" customFormat="1" ht="27" x14ac:dyDescent="0.25">
      <c r="A15" s="53">
        <v>12</v>
      </c>
      <c r="B15" s="62" t="s">
        <v>256</v>
      </c>
      <c r="C15" s="67"/>
      <c r="D15" s="45"/>
      <c r="E15" s="78"/>
      <c r="F15" s="48"/>
      <c r="G15" s="90"/>
      <c r="H15" s="35"/>
      <c r="I15" s="35"/>
      <c r="J15" s="35">
        <v>13200</v>
      </c>
      <c r="K15" s="48"/>
      <c r="L15" s="55"/>
      <c r="M15" s="48">
        <f t="shared" si="0"/>
        <v>13200</v>
      </c>
      <c r="N15" s="51" t="s">
        <v>349</v>
      </c>
    </row>
    <row r="16" spans="1:14" s="57" customFormat="1" x14ac:dyDescent="0.25">
      <c r="A16" s="53">
        <v>13</v>
      </c>
      <c r="B16" s="62" t="s">
        <v>272</v>
      </c>
      <c r="C16" s="67"/>
      <c r="D16" s="45"/>
      <c r="E16" s="78"/>
      <c r="F16" s="48"/>
      <c r="G16" s="90">
        <v>62400</v>
      </c>
      <c r="H16" s="35"/>
      <c r="I16" s="35"/>
      <c r="J16" s="35"/>
      <c r="K16" s="48"/>
      <c r="L16" s="55"/>
      <c r="M16" s="48">
        <f t="shared" si="0"/>
        <v>62400</v>
      </c>
      <c r="N16" s="51" t="s">
        <v>348</v>
      </c>
    </row>
    <row r="17" spans="2:14" x14ac:dyDescent="0.25">
      <c r="B17" s="4"/>
      <c r="C17" s="4"/>
      <c r="D17" s="6"/>
      <c r="E17" s="37">
        <f>SUM('LOCAÇÕES DE IMÓVEL'!$E$4:$E$16)</f>
        <v>57072</v>
      </c>
      <c r="F17" s="37">
        <f>SUM('LOCAÇÕES DE IMÓVEL'!$F$4:$F$16)</f>
        <v>35388</v>
      </c>
      <c r="G17" s="37">
        <f>SUM(Table_110[FMMA - FUNDO DO MEIO AMBIENTE])</f>
        <v>121397.4</v>
      </c>
      <c r="H17" s="37">
        <f>SUM(Table_110[ASSISTÊNCIA SOCIAL])</f>
        <v>49800</v>
      </c>
      <c r="I17" s="37">
        <f>SUM(Table_110[EDUCAÇÃO])</f>
        <v>27248</v>
      </c>
      <c r="J17" s="37">
        <f>SUM(Table_110[ESPORTES])</f>
        <v>13200</v>
      </c>
      <c r="K17" s="37">
        <f>SUM(Table_110[FINANÇAS])</f>
        <v>8400</v>
      </c>
      <c r="L17" s="37">
        <f>SUM(Table_110[SAÚDE])</f>
        <v>45000</v>
      </c>
      <c r="M17" s="37">
        <f>SUM(E17:L17)</f>
        <v>357505.4</v>
      </c>
      <c r="N17" s="5"/>
    </row>
    <row r="18" spans="2:14" x14ac:dyDescent="0.25">
      <c r="D18" s="2"/>
      <c r="E18" s="2"/>
      <c r="N18" s="31"/>
    </row>
    <row r="19" spans="2:14" x14ac:dyDescent="0.25">
      <c r="D19" s="2"/>
      <c r="E19" s="2"/>
      <c r="N19" s="31"/>
    </row>
    <row r="20" spans="2:14" x14ac:dyDescent="0.25">
      <c r="D20" s="2"/>
      <c r="E20" s="2"/>
      <c r="N20" s="31"/>
    </row>
    <row r="21" spans="2:14" x14ac:dyDescent="0.25">
      <c r="D21" s="2"/>
      <c r="E21" s="2"/>
      <c r="N21" s="31"/>
    </row>
    <row r="22" spans="2:14" x14ac:dyDescent="0.25">
      <c r="D22" s="2"/>
      <c r="E22" s="2"/>
      <c r="N22" s="31"/>
    </row>
    <row r="23" spans="2:14" x14ac:dyDescent="0.25">
      <c r="D23" s="2"/>
      <c r="E23" s="2"/>
      <c r="N23" s="31"/>
    </row>
    <row r="24" spans="2:14" x14ac:dyDescent="0.25">
      <c r="D24" s="2"/>
      <c r="E24" s="2"/>
      <c r="N24" s="31"/>
    </row>
    <row r="25" spans="2:14" x14ac:dyDescent="0.25">
      <c r="D25" s="2"/>
      <c r="E25" s="2"/>
      <c r="N25" s="31"/>
    </row>
    <row r="26" spans="2:14" x14ac:dyDescent="0.25">
      <c r="D26" s="2"/>
      <c r="E26" s="2"/>
      <c r="N26" s="31"/>
    </row>
    <row r="27" spans="2:14" x14ac:dyDescent="0.25">
      <c r="D27" s="2"/>
      <c r="E27" s="2"/>
      <c r="N27" s="31"/>
    </row>
    <row r="28" spans="2:14" x14ac:dyDescent="0.25">
      <c r="D28" s="2"/>
      <c r="E28" s="2"/>
      <c r="N28" s="31"/>
    </row>
    <row r="29" spans="2:14" x14ac:dyDescent="0.25">
      <c r="D29" s="2"/>
      <c r="E29" s="2"/>
      <c r="N29" s="31"/>
    </row>
    <row r="30" spans="2:14" x14ac:dyDescent="0.25">
      <c r="D30" s="2"/>
      <c r="E30" s="2"/>
      <c r="N30" s="31"/>
    </row>
    <row r="31" spans="2:14" x14ac:dyDescent="0.25">
      <c r="D31" s="2"/>
      <c r="E31" s="2"/>
      <c r="N31" s="31"/>
    </row>
    <row r="32" spans="2:14" x14ac:dyDescent="0.25">
      <c r="D32" s="2"/>
      <c r="E32" s="2"/>
      <c r="N32" s="31"/>
    </row>
    <row r="33" spans="4:14" x14ac:dyDescent="0.25">
      <c r="D33" s="2"/>
      <c r="E33" s="2"/>
      <c r="N33" s="31"/>
    </row>
    <row r="34" spans="4:14" x14ac:dyDescent="0.25">
      <c r="D34" s="2"/>
      <c r="E34" s="2"/>
      <c r="N34" s="31"/>
    </row>
    <row r="35" spans="4:14" x14ac:dyDescent="0.25">
      <c r="D35" s="2"/>
      <c r="E35" s="2"/>
      <c r="N35" s="31"/>
    </row>
    <row r="36" spans="4:14" x14ac:dyDescent="0.25">
      <c r="D36" s="2"/>
      <c r="E36" s="2"/>
      <c r="N36" s="31"/>
    </row>
    <row r="37" spans="4:14" x14ac:dyDescent="0.25">
      <c r="D37" s="2"/>
      <c r="E37" s="2"/>
      <c r="N37" s="31"/>
    </row>
    <row r="38" spans="4:14" x14ac:dyDescent="0.25">
      <c r="D38" s="2"/>
      <c r="E38" s="2"/>
      <c r="N38" s="31"/>
    </row>
    <row r="39" spans="4:14" x14ac:dyDescent="0.25">
      <c r="D39" s="2"/>
      <c r="E39" s="2"/>
      <c r="N39" s="31"/>
    </row>
    <row r="40" spans="4:14" x14ac:dyDescent="0.25">
      <c r="D40" s="2"/>
      <c r="E40" s="2"/>
      <c r="N40" s="31"/>
    </row>
    <row r="41" spans="4:14" x14ac:dyDescent="0.25">
      <c r="D41" s="2"/>
      <c r="E41" s="2"/>
      <c r="N41" s="31"/>
    </row>
    <row r="42" spans="4:14" x14ac:dyDescent="0.25">
      <c r="D42" s="2"/>
      <c r="E42" s="2"/>
      <c r="N42" s="31"/>
    </row>
    <row r="43" spans="4:14" x14ac:dyDescent="0.25">
      <c r="D43" s="2"/>
      <c r="E43" s="2"/>
      <c r="N43" s="31"/>
    </row>
    <row r="44" spans="4:14" x14ac:dyDescent="0.25">
      <c r="D44" s="2"/>
      <c r="E44" s="2"/>
      <c r="N44" s="31"/>
    </row>
    <row r="45" spans="4:14" x14ac:dyDescent="0.25">
      <c r="D45" s="2"/>
      <c r="E45" s="2"/>
      <c r="N45" s="31"/>
    </row>
    <row r="46" spans="4:14" x14ac:dyDescent="0.25">
      <c r="D46" s="2"/>
      <c r="E46" s="2"/>
      <c r="N46" s="31"/>
    </row>
    <row r="47" spans="4:14" x14ac:dyDescent="0.25">
      <c r="D47" s="2"/>
      <c r="E47" s="2"/>
      <c r="N47" s="31"/>
    </row>
    <row r="48" spans="4:14" x14ac:dyDescent="0.25">
      <c r="D48" s="2"/>
      <c r="E48" s="2"/>
      <c r="N48" s="31"/>
    </row>
    <row r="49" spans="4:14" x14ac:dyDescent="0.25">
      <c r="D49" s="2"/>
      <c r="E49" s="2"/>
      <c r="N49" s="31"/>
    </row>
    <row r="50" spans="4:14" x14ac:dyDescent="0.25">
      <c r="D50" s="2"/>
      <c r="E50" s="2"/>
      <c r="N50" s="31"/>
    </row>
    <row r="51" spans="4:14" x14ac:dyDescent="0.25">
      <c r="D51" s="2"/>
      <c r="E51" s="2"/>
      <c r="N51" s="31"/>
    </row>
    <row r="52" spans="4:14" x14ac:dyDescent="0.25">
      <c r="D52" s="2"/>
      <c r="E52" s="2"/>
      <c r="N52" s="31"/>
    </row>
    <row r="53" spans="4:14" x14ac:dyDescent="0.25">
      <c r="D53" s="2"/>
      <c r="E53" s="2"/>
      <c r="N53" s="31"/>
    </row>
    <row r="54" spans="4:14" x14ac:dyDescent="0.25">
      <c r="D54" s="2"/>
      <c r="E54" s="2"/>
      <c r="N54" s="31"/>
    </row>
    <row r="55" spans="4:14" x14ac:dyDescent="0.25">
      <c r="D55" s="2"/>
      <c r="E55" s="2"/>
      <c r="N55" s="31"/>
    </row>
    <row r="56" spans="4:14" x14ac:dyDescent="0.25">
      <c r="D56" s="2"/>
      <c r="E56" s="2"/>
      <c r="N56" s="31"/>
    </row>
    <row r="57" spans="4:14" x14ac:dyDescent="0.25">
      <c r="D57" s="2"/>
      <c r="E57" s="2"/>
      <c r="N57" s="31"/>
    </row>
    <row r="58" spans="4:14" x14ac:dyDescent="0.25">
      <c r="D58" s="2"/>
      <c r="E58" s="2"/>
      <c r="N58" s="31"/>
    </row>
    <row r="59" spans="4:14" x14ac:dyDescent="0.25">
      <c r="D59" s="2"/>
      <c r="E59" s="2"/>
      <c r="N59" s="31"/>
    </row>
    <row r="60" spans="4:14" x14ac:dyDescent="0.25">
      <c r="D60" s="2"/>
      <c r="E60" s="2"/>
      <c r="N60" s="31"/>
    </row>
    <row r="61" spans="4:14" x14ac:dyDescent="0.25">
      <c r="D61" s="2"/>
      <c r="E61" s="2"/>
      <c r="N61" s="31"/>
    </row>
    <row r="62" spans="4:14" x14ac:dyDescent="0.25">
      <c r="D62" s="2"/>
      <c r="E62" s="2"/>
      <c r="N62" s="31"/>
    </row>
    <row r="63" spans="4:14" x14ac:dyDescent="0.25">
      <c r="D63" s="2"/>
      <c r="E63" s="2"/>
      <c r="N63" s="31"/>
    </row>
    <row r="64" spans="4:14" x14ac:dyDescent="0.25">
      <c r="D64" s="2"/>
      <c r="E64" s="2"/>
      <c r="N64" s="31"/>
    </row>
    <row r="65" spans="4:14" x14ac:dyDescent="0.25">
      <c r="D65" s="2"/>
      <c r="E65" s="2"/>
      <c r="N65" s="31"/>
    </row>
    <row r="66" spans="4:14" x14ac:dyDescent="0.25">
      <c r="D66" s="2"/>
      <c r="E66" s="2"/>
      <c r="N66" s="31"/>
    </row>
    <row r="67" spans="4:14" x14ac:dyDescent="0.25">
      <c r="D67" s="2"/>
      <c r="E67" s="2"/>
      <c r="N67" s="31"/>
    </row>
    <row r="68" spans="4:14" x14ac:dyDescent="0.25">
      <c r="D68" s="2"/>
      <c r="E68" s="2"/>
      <c r="N68" s="31"/>
    </row>
    <row r="69" spans="4:14" x14ac:dyDescent="0.25">
      <c r="D69" s="2"/>
      <c r="E69" s="2"/>
      <c r="N69" s="31"/>
    </row>
    <row r="70" spans="4:14" x14ac:dyDescent="0.25">
      <c r="D70" s="2"/>
      <c r="E70" s="2"/>
      <c r="N70" s="31"/>
    </row>
    <row r="71" spans="4:14" x14ac:dyDescent="0.25">
      <c r="D71" s="2"/>
      <c r="E71" s="2"/>
      <c r="N71" s="31"/>
    </row>
    <row r="72" spans="4:14" x14ac:dyDescent="0.25">
      <c r="D72" s="2"/>
      <c r="E72" s="2"/>
      <c r="N72" s="31"/>
    </row>
    <row r="73" spans="4:14" x14ac:dyDescent="0.25">
      <c r="D73" s="2"/>
      <c r="E73" s="2"/>
      <c r="N73" s="31"/>
    </row>
    <row r="74" spans="4:14" x14ac:dyDescent="0.25">
      <c r="D74" s="2"/>
      <c r="E74" s="2"/>
      <c r="N74" s="31"/>
    </row>
    <row r="75" spans="4:14" x14ac:dyDescent="0.25">
      <c r="D75" s="2"/>
      <c r="E75" s="2"/>
      <c r="N75" s="31"/>
    </row>
    <row r="76" spans="4:14" x14ac:dyDescent="0.25">
      <c r="D76" s="2"/>
      <c r="E76" s="2"/>
      <c r="N76" s="31"/>
    </row>
    <row r="77" spans="4:14" x14ac:dyDescent="0.25">
      <c r="D77" s="2"/>
      <c r="E77" s="2"/>
      <c r="N77" s="31"/>
    </row>
    <row r="78" spans="4:14" x14ac:dyDescent="0.25">
      <c r="D78" s="2"/>
      <c r="E78" s="2"/>
      <c r="N78" s="31"/>
    </row>
    <row r="79" spans="4:14" x14ac:dyDescent="0.25">
      <c r="D79" s="2"/>
      <c r="E79" s="2"/>
      <c r="N79" s="31"/>
    </row>
    <row r="80" spans="4:14" x14ac:dyDescent="0.25">
      <c r="D80" s="2"/>
      <c r="E80" s="2"/>
      <c r="N80" s="31"/>
    </row>
    <row r="81" spans="4:14" x14ac:dyDescent="0.25">
      <c r="D81" s="2"/>
      <c r="E81" s="2"/>
      <c r="N81" s="31"/>
    </row>
    <row r="82" spans="4:14" x14ac:dyDescent="0.25">
      <c r="D82" s="2"/>
      <c r="E82" s="2"/>
      <c r="N82" s="31"/>
    </row>
    <row r="83" spans="4:14" x14ac:dyDescent="0.25">
      <c r="D83" s="2"/>
      <c r="E83" s="2"/>
      <c r="N83" s="31"/>
    </row>
    <row r="84" spans="4:14" x14ac:dyDescent="0.25">
      <c r="D84" s="2"/>
      <c r="E84" s="2"/>
      <c r="N84" s="31"/>
    </row>
    <row r="85" spans="4:14" x14ac:dyDescent="0.25">
      <c r="D85" s="2"/>
      <c r="E85" s="2"/>
      <c r="N85" s="31"/>
    </row>
    <row r="86" spans="4:14" x14ac:dyDescent="0.25">
      <c r="D86" s="2"/>
      <c r="E86" s="2"/>
      <c r="N86" s="31"/>
    </row>
    <row r="87" spans="4:14" x14ac:dyDescent="0.25">
      <c r="D87" s="2"/>
      <c r="E87" s="2"/>
      <c r="N87" s="31"/>
    </row>
    <row r="88" spans="4:14" x14ac:dyDescent="0.25">
      <c r="D88" s="2"/>
      <c r="E88" s="2"/>
      <c r="N88" s="31"/>
    </row>
    <row r="89" spans="4:14" x14ac:dyDescent="0.25">
      <c r="D89" s="2"/>
      <c r="E89" s="2"/>
      <c r="N89" s="31"/>
    </row>
    <row r="90" spans="4:14" x14ac:dyDescent="0.25">
      <c r="D90" s="2"/>
      <c r="E90" s="2"/>
      <c r="N90" s="31"/>
    </row>
    <row r="91" spans="4:14" x14ac:dyDescent="0.25">
      <c r="D91" s="2"/>
      <c r="E91" s="2"/>
      <c r="N91" s="31"/>
    </row>
    <row r="92" spans="4:14" x14ac:dyDescent="0.25">
      <c r="D92" s="2"/>
      <c r="E92" s="2"/>
      <c r="N92" s="31"/>
    </row>
    <row r="93" spans="4:14" x14ac:dyDescent="0.25">
      <c r="D93" s="2"/>
      <c r="E93" s="2"/>
      <c r="N93" s="31"/>
    </row>
    <row r="94" spans="4:14" x14ac:dyDescent="0.25">
      <c r="D94" s="2"/>
      <c r="E94" s="2"/>
      <c r="N94" s="31"/>
    </row>
    <row r="95" spans="4:14" x14ac:dyDescent="0.25">
      <c r="D95" s="2"/>
      <c r="E95" s="2"/>
      <c r="N95" s="31"/>
    </row>
    <row r="96" spans="4:14" x14ac:dyDescent="0.25">
      <c r="D96" s="2"/>
      <c r="E96" s="2"/>
      <c r="N96" s="31"/>
    </row>
    <row r="97" spans="4:14" x14ac:dyDescent="0.25">
      <c r="D97" s="2"/>
      <c r="E97" s="2"/>
      <c r="N97" s="31"/>
    </row>
    <row r="98" spans="4:14" x14ac:dyDescent="0.25">
      <c r="D98" s="2"/>
      <c r="E98" s="2"/>
      <c r="N98" s="31"/>
    </row>
    <row r="99" spans="4:14" x14ac:dyDescent="0.25">
      <c r="D99" s="2"/>
      <c r="E99" s="2"/>
      <c r="N99" s="31"/>
    </row>
    <row r="100" spans="4:14" x14ac:dyDescent="0.25">
      <c r="D100" s="2"/>
      <c r="E100" s="2"/>
      <c r="N100" s="31"/>
    </row>
    <row r="101" spans="4:14" x14ac:dyDescent="0.25">
      <c r="D101" s="2"/>
      <c r="E101" s="2"/>
      <c r="N101" s="31"/>
    </row>
    <row r="102" spans="4:14" x14ac:dyDescent="0.25">
      <c r="D102" s="2"/>
      <c r="E102" s="2"/>
      <c r="N102" s="31"/>
    </row>
    <row r="103" spans="4:14" x14ac:dyDescent="0.25">
      <c r="D103" s="2"/>
      <c r="E103" s="2"/>
      <c r="N103" s="31"/>
    </row>
    <row r="104" spans="4:14" x14ac:dyDescent="0.25">
      <c r="D104" s="2"/>
      <c r="E104" s="2"/>
      <c r="N104" s="31"/>
    </row>
    <row r="105" spans="4:14" x14ac:dyDescent="0.25">
      <c r="D105" s="2"/>
      <c r="E105" s="2"/>
      <c r="N105" s="31"/>
    </row>
    <row r="106" spans="4:14" x14ac:dyDescent="0.25">
      <c r="D106" s="2"/>
      <c r="E106" s="2"/>
      <c r="N106" s="31"/>
    </row>
    <row r="107" spans="4:14" x14ac:dyDescent="0.25">
      <c r="D107" s="2"/>
      <c r="E107" s="2"/>
      <c r="N107" s="31"/>
    </row>
    <row r="108" spans="4:14" x14ac:dyDescent="0.25">
      <c r="D108" s="2"/>
      <c r="E108" s="2"/>
      <c r="N108" s="31"/>
    </row>
    <row r="109" spans="4:14" x14ac:dyDescent="0.25">
      <c r="D109" s="2"/>
      <c r="E109" s="2"/>
      <c r="N109" s="31"/>
    </row>
    <row r="110" spans="4:14" x14ac:dyDescent="0.25">
      <c r="D110" s="2"/>
      <c r="E110" s="2"/>
      <c r="N110" s="31"/>
    </row>
    <row r="111" spans="4:14" x14ac:dyDescent="0.25">
      <c r="D111" s="2"/>
      <c r="E111" s="2"/>
      <c r="N111" s="31"/>
    </row>
    <row r="112" spans="4:14" x14ac:dyDescent="0.25">
      <c r="D112" s="2"/>
      <c r="E112" s="2"/>
      <c r="N112" s="31"/>
    </row>
    <row r="113" spans="4:14" x14ac:dyDescent="0.25">
      <c r="D113" s="2"/>
      <c r="E113" s="2"/>
      <c r="N113" s="31"/>
    </row>
    <row r="114" spans="4:14" x14ac:dyDescent="0.25">
      <c r="D114" s="2"/>
      <c r="E114" s="2"/>
      <c r="N114" s="31"/>
    </row>
    <row r="115" spans="4:14" x14ac:dyDescent="0.25">
      <c r="D115" s="2"/>
      <c r="E115" s="2"/>
      <c r="N115" s="31"/>
    </row>
    <row r="116" spans="4:14" x14ac:dyDescent="0.25">
      <c r="D116" s="2"/>
      <c r="E116" s="2"/>
      <c r="N116" s="31"/>
    </row>
    <row r="117" spans="4:14" x14ac:dyDescent="0.25">
      <c r="D117" s="2"/>
      <c r="E117" s="2"/>
      <c r="N117" s="31"/>
    </row>
    <row r="118" spans="4:14" x14ac:dyDescent="0.25">
      <c r="D118" s="2"/>
      <c r="E118" s="2"/>
      <c r="N118" s="31"/>
    </row>
    <row r="119" spans="4:14" x14ac:dyDescent="0.25">
      <c r="D119" s="2"/>
      <c r="E119" s="2"/>
      <c r="N119" s="31"/>
    </row>
    <row r="120" spans="4:14" x14ac:dyDescent="0.25">
      <c r="D120" s="2"/>
      <c r="E120" s="2"/>
      <c r="N120" s="31"/>
    </row>
    <row r="121" spans="4:14" x14ac:dyDescent="0.25">
      <c r="D121" s="2"/>
      <c r="E121" s="2"/>
      <c r="N121" s="31"/>
    </row>
    <row r="122" spans="4:14" x14ac:dyDescent="0.25">
      <c r="D122" s="2"/>
      <c r="E122" s="2"/>
      <c r="N122" s="31"/>
    </row>
    <row r="123" spans="4:14" x14ac:dyDescent="0.25">
      <c r="D123" s="2"/>
      <c r="E123" s="2"/>
      <c r="N123" s="31"/>
    </row>
    <row r="124" spans="4:14" x14ac:dyDescent="0.25">
      <c r="D124" s="2"/>
      <c r="E124" s="2"/>
      <c r="N124" s="31"/>
    </row>
    <row r="125" spans="4:14" x14ac:dyDescent="0.25">
      <c r="D125" s="2"/>
      <c r="E125" s="2"/>
      <c r="N125" s="31"/>
    </row>
    <row r="126" spans="4:14" x14ac:dyDescent="0.25">
      <c r="D126" s="2"/>
      <c r="E126" s="2"/>
      <c r="N126" s="31"/>
    </row>
    <row r="127" spans="4:14" x14ac:dyDescent="0.25">
      <c r="D127" s="2"/>
      <c r="E127" s="2"/>
      <c r="N127" s="31"/>
    </row>
    <row r="128" spans="4:14" x14ac:dyDescent="0.25">
      <c r="D128" s="2"/>
      <c r="E128" s="2"/>
      <c r="N128" s="31"/>
    </row>
    <row r="129" spans="4:14" x14ac:dyDescent="0.25">
      <c r="D129" s="2"/>
      <c r="E129" s="2"/>
      <c r="N129" s="31"/>
    </row>
    <row r="130" spans="4:14" x14ac:dyDescent="0.25">
      <c r="D130" s="2"/>
      <c r="E130" s="2"/>
      <c r="N130" s="31"/>
    </row>
    <row r="131" spans="4:14" x14ac:dyDescent="0.25">
      <c r="D131" s="2"/>
      <c r="E131" s="2"/>
      <c r="N131" s="31"/>
    </row>
    <row r="132" spans="4:14" x14ac:dyDescent="0.25">
      <c r="D132" s="2"/>
      <c r="E132" s="2"/>
      <c r="N132" s="31"/>
    </row>
    <row r="133" spans="4:14" x14ac:dyDescent="0.25">
      <c r="D133" s="2"/>
      <c r="E133" s="2"/>
      <c r="N133" s="31"/>
    </row>
    <row r="134" spans="4:14" x14ac:dyDescent="0.25">
      <c r="D134" s="2"/>
      <c r="E134" s="2"/>
      <c r="N134" s="31"/>
    </row>
    <row r="135" spans="4:14" x14ac:dyDescent="0.25">
      <c r="D135" s="2"/>
      <c r="E135" s="2"/>
      <c r="N135" s="31"/>
    </row>
    <row r="136" spans="4:14" x14ac:dyDescent="0.25">
      <c r="D136" s="2"/>
      <c r="E136" s="2"/>
      <c r="N136" s="31"/>
    </row>
    <row r="137" spans="4:14" x14ac:dyDescent="0.25">
      <c r="D137" s="2"/>
      <c r="E137" s="2"/>
      <c r="N137" s="31"/>
    </row>
    <row r="138" spans="4:14" x14ac:dyDescent="0.25">
      <c r="D138" s="2"/>
      <c r="E138" s="2"/>
      <c r="N138" s="31"/>
    </row>
    <row r="139" spans="4:14" x14ac:dyDescent="0.25">
      <c r="D139" s="2"/>
      <c r="E139" s="2"/>
      <c r="N139" s="31"/>
    </row>
    <row r="140" spans="4:14" x14ac:dyDescent="0.25">
      <c r="D140" s="2"/>
      <c r="E140" s="2"/>
      <c r="N140" s="31"/>
    </row>
    <row r="141" spans="4:14" x14ac:dyDescent="0.25">
      <c r="D141" s="2"/>
      <c r="E141" s="2"/>
      <c r="N141" s="31"/>
    </row>
    <row r="142" spans="4:14" x14ac:dyDescent="0.25">
      <c r="D142" s="2"/>
      <c r="E142" s="2"/>
      <c r="N142" s="31"/>
    </row>
    <row r="143" spans="4:14" x14ac:dyDescent="0.25">
      <c r="D143" s="2"/>
      <c r="E143" s="2"/>
      <c r="N143" s="31"/>
    </row>
    <row r="144" spans="4:14" x14ac:dyDescent="0.25">
      <c r="D144" s="2"/>
      <c r="E144" s="2"/>
      <c r="N144" s="31"/>
    </row>
    <row r="145" spans="4:14" x14ac:dyDescent="0.25">
      <c r="D145" s="2"/>
      <c r="E145" s="2"/>
      <c r="N145" s="31"/>
    </row>
    <row r="146" spans="4:14" x14ac:dyDescent="0.25">
      <c r="D146" s="2"/>
      <c r="E146" s="2"/>
      <c r="N146" s="31"/>
    </row>
    <row r="147" spans="4:14" x14ac:dyDescent="0.25">
      <c r="D147" s="2"/>
      <c r="E147" s="2"/>
      <c r="N147" s="31"/>
    </row>
    <row r="148" spans="4:14" x14ac:dyDescent="0.25">
      <c r="D148" s="2"/>
      <c r="E148" s="2"/>
      <c r="N148" s="31"/>
    </row>
    <row r="149" spans="4:14" x14ac:dyDescent="0.25">
      <c r="D149" s="2"/>
      <c r="E149" s="2"/>
      <c r="N149" s="31"/>
    </row>
    <row r="150" spans="4:14" x14ac:dyDescent="0.25">
      <c r="D150" s="2"/>
      <c r="E150" s="2"/>
      <c r="N150" s="31"/>
    </row>
    <row r="151" spans="4:14" x14ac:dyDescent="0.25">
      <c r="D151" s="2"/>
      <c r="E151" s="2"/>
      <c r="N151" s="31"/>
    </row>
    <row r="152" spans="4:14" x14ac:dyDescent="0.25">
      <c r="D152" s="2"/>
      <c r="E152" s="2"/>
      <c r="N152" s="31"/>
    </row>
    <row r="153" spans="4:14" x14ac:dyDescent="0.25">
      <c r="D153" s="2"/>
      <c r="E153" s="2"/>
      <c r="N153" s="31"/>
    </row>
    <row r="154" spans="4:14" x14ac:dyDescent="0.25">
      <c r="D154" s="2"/>
      <c r="E154" s="2"/>
      <c r="N154" s="31"/>
    </row>
    <row r="155" spans="4:14" x14ac:dyDescent="0.25">
      <c r="D155" s="2"/>
      <c r="E155" s="2"/>
      <c r="N155" s="31"/>
    </row>
    <row r="156" spans="4:14" x14ac:dyDescent="0.25">
      <c r="D156" s="2"/>
      <c r="E156" s="2"/>
      <c r="N156" s="31"/>
    </row>
    <row r="157" spans="4:14" x14ac:dyDescent="0.25">
      <c r="D157" s="2"/>
      <c r="E157" s="2"/>
      <c r="N157" s="31"/>
    </row>
    <row r="158" spans="4:14" x14ac:dyDescent="0.25">
      <c r="D158" s="2"/>
      <c r="E158" s="2"/>
      <c r="N158" s="31"/>
    </row>
    <row r="159" spans="4:14" x14ac:dyDescent="0.25">
      <c r="D159" s="2"/>
      <c r="E159" s="2"/>
      <c r="N159" s="31"/>
    </row>
    <row r="160" spans="4:14" x14ac:dyDescent="0.25">
      <c r="D160" s="2"/>
      <c r="E160" s="2"/>
      <c r="N160" s="31"/>
    </row>
    <row r="161" spans="4:14" x14ac:dyDescent="0.25">
      <c r="D161" s="2"/>
      <c r="E161" s="2"/>
      <c r="N161" s="31"/>
    </row>
    <row r="162" spans="4:14" x14ac:dyDescent="0.25">
      <c r="D162" s="2"/>
      <c r="E162" s="2"/>
      <c r="N162" s="31"/>
    </row>
    <row r="163" spans="4:14" x14ac:dyDescent="0.25">
      <c r="D163" s="2"/>
      <c r="E163" s="2"/>
      <c r="N163" s="31"/>
    </row>
    <row r="164" spans="4:14" x14ac:dyDescent="0.25">
      <c r="D164" s="2"/>
      <c r="E164" s="2"/>
      <c r="N164" s="31"/>
    </row>
    <row r="165" spans="4:14" x14ac:dyDescent="0.25">
      <c r="D165" s="2"/>
      <c r="E165" s="2"/>
      <c r="N165" s="31"/>
    </row>
    <row r="166" spans="4:14" x14ac:dyDescent="0.25">
      <c r="D166" s="2"/>
      <c r="E166" s="2"/>
      <c r="N166" s="31"/>
    </row>
    <row r="167" spans="4:14" x14ac:dyDescent="0.25">
      <c r="D167" s="2"/>
      <c r="E167" s="2"/>
      <c r="N167" s="31"/>
    </row>
    <row r="168" spans="4:14" x14ac:dyDescent="0.25">
      <c r="D168" s="2"/>
      <c r="E168" s="2"/>
      <c r="N168" s="31"/>
    </row>
    <row r="169" spans="4:14" x14ac:dyDescent="0.25">
      <c r="D169" s="2"/>
      <c r="E169" s="2"/>
      <c r="N169" s="31"/>
    </row>
    <row r="170" spans="4:14" x14ac:dyDescent="0.25">
      <c r="D170" s="2"/>
      <c r="E170" s="2"/>
      <c r="N170" s="31"/>
    </row>
    <row r="171" spans="4:14" x14ac:dyDescent="0.25">
      <c r="D171" s="2"/>
      <c r="E171" s="2"/>
      <c r="N171" s="31"/>
    </row>
    <row r="172" spans="4:14" x14ac:dyDescent="0.25">
      <c r="D172" s="2"/>
      <c r="E172" s="2"/>
      <c r="N172" s="31"/>
    </row>
    <row r="173" spans="4:14" x14ac:dyDescent="0.25">
      <c r="D173" s="2"/>
      <c r="E173" s="2"/>
      <c r="N173" s="31"/>
    </row>
    <row r="174" spans="4:14" x14ac:dyDescent="0.25">
      <c r="D174" s="2"/>
      <c r="E174" s="2"/>
      <c r="N174" s="31"/>
    </row>
    <row r="175" spans="4:14" x14ac:dyDescent="0.25">
      <c r="D175" s="2"/>
      <c r="E175" s="2"/>
      <c r="N175" s="31"/>
    </row>
    <row r="176" spans="4:14" x14ac:dyDescent="0.25">
      <c r="D176" s="2"/>
      <c r="E176" s="2"/>
      <c r="N176" s="31"/>
    </row>
    <row r="177" spans="4:14" x14ac:dyDescent="0.25">
      <c r="D177" s="2"/>
      <c r="E177" s="2"/>
      <c r="N177" s="31"/>
    </row>
    <row r="178" spans="4:14" x14ac:dyDescent="0.25">
      <c r="D178" s="2"/>
      <c r="E178" s="2"/>
      <c r="N178" s="31"/>
    </row>
    <row r="179" spans="4:14" x14ac:dyDescent="0.25">
      <c r="D179" s="2"/>
      <c r="E179" s="2"/>
      <c r="N179" s="31"/>
    </row>
    <row r="180" spans="4:14" x14ac:dyDescent="0.25">
      <c r="D180" s="2"/>
      <c r="E180" s="2"/>
      <c r="N180" s="31"/>
    </row>
    <row r="181" spans="4:14" x14ac:dyDescent="0.25">
      <c r="D181" s="2"/>
      <c r="E181" s="2"/>
      <c r="N181" s="31"/>
    </row>
    <row r="182" spans="4:14" x14ac:dyDescent="0.25">
      <c r="D182" s="2"/>
      <c r="E182" s="2"/>
      <c r="N182" s="31"/>
    </row>
    <row r="183" spans="4:14" x14ac:dyDescent="0.25">
      <c r="D183" s="2"/>
      <c r="E183" s="2"/>
      <c r="N183" s="31"/>
    </row>
    <row r="184" spans="4:14" x14ac:dyDescent="0.25">
      <c r="D184" s="2"/>
      <c r="E184" s="2"/>
      <c r="N184" s="31"/>
    </row>
    <row r="185" spans="4:14" x14ac:dyDescent="0.25">
      <c r="D185" s="2"/>
      <c r="E185" s="2"/>
      <c r="N185" s="31"/>
    </row>
    <row r="186" spans="4:14" x14ac:dyDescent="0.25">
      <c r="D186" s="2"/>
      <c r="E186" s="2"/>
      <c r="N186" s="31"/>
    </row>
    <row r="187" spans="4:14" x14ac:dyDescent="0.25">
      <c r="D187" s="2"/>
      <c r="E187" s="2"/>
      <c r="N187" s="31"/>
    </row>
    <row r="188" spans="4:14" x14ac:dyDescent="0.25">
      <c r="D188" s="2"/>
      <c r="E188" s="2"/>
      <c r="N188" s="31"/>
    </row>
    <row r="189" spans="4:14" x14ac:dyDescent="0.25">
      <c r="D189" s="2"/>
      <c r="E189" s="2"/>
      <c r="N189" s="31"/>
    </row>
    <row r="190" spans="4:14" x14ac:dyDescent="0.25">
      <c r="D190" s="2"/>
      <c r="E190" s="2"/>
      <c r="N190" s="31"/>
    </row>
    <row r="191" spans="4:14" x14ac:dyDescent="0.25">
      <c r="D191" s="2"/>
      <c r="E191" s="2"/>
      <c r="N191" s="31"/>
    </row>
    <row r="192" spans="4:14" x14ac:dyDescent="0.25">
      <c r="D192" s="2"/>
      <c r="E192" s="2"/>
      <c r="N192" s="31"/>
    </row>
    <row r="193" spans="4:14" x14ac:dyDescent="0.25">
      <c r="D193" s="2"/>
      <c r="E193" s="2"/>
      <c r="N193" s="31"/>
    </row>
    <row r="194" spans="4:14" x14ac:dyDescent="0.25">
      <c r="D194" s="2"/>
      <c r="E194" s="2"/>
      <c r="N194" s="31"/>
    </row>
    <row r="195" spans="4:14" x14ac:dyDescent="0.25">
      <c r="D195" s="2"/>
      <c r="E195" s="2"/>
      <c r="N195" s="31"/>
    </row>
    <row r="196" spans="4:14" x14ac:dyDescent="0.25">
      <c r="D196" s="2"/>
      <c r="E196" s="2"/>
      <c r="N196" s="31"/>
    </row>
    <row r="197" spans="4:14" x14ac:dyDescent="0.25">
      <c r="D197" s="2"/>
      <c r="E197" s="2"/>
      <c r="N197" s="31"/>
    </row>
    <row r="198" spans="4:14" x14ac:dyDescent="0.25">
      <c r="D198" s="2"/>
      <c r="E198" s="2"/>
      <c r="N198" s="31"/>
    </row>
    <row r="199" spans="4:14" x14ac:dyDescent="0.25">
      <c r="D199" s="2"/>
      <c r="E199" s="2"/>
      <c r="N199" s="31"/>
    </row>
    <row r="200" spans="4:14" x14ac:dyDescent="0.25">
      <c r="D200" s="2"/>
      <c r="E200" s="2"/>
      <c r="N200" s="31"/>
    </row>
    <row r="201" spans="4:14" x14ac:dyDescent="0.25">
      <c r="D201" s="2"/>
      <c r="E201" s="2"/>
      <c r="N201" s="31"/>
    </row>
    <row r="202" spans="4:14" x14ac:dyDescent="0.25">
      <c r="D202" s="2"/>
      <c r="E202" s="2"/>
      <c r="N202" s="31"/>
    </row>
    <row r="203" spans="4:14" x14ac:dyDescent="0.25">
      <c r="D203" s="2"/>
      <c r="E203" s="2"/>
      <c r="N203" s="31"/>
    </row>
    <row r="204" spans="4:14" x14ac:dyDescent="0.25">
      <c r="D204" s="2"/>
      <c r="E204" s="2"/>
      <c r="N204" s="31"/>
    </row>
    <row r="205" spans="4:14" x14ac:dyDescent="0.25">
      <c r="D205" s="2"/>
      <c r="E205" s="2"/>
      <c r="N205" s="31"/>
    </row>
    <row r="206" spans="4:14" x14ac:dyDescent="0.25">
      <c r="D206" s="2"/>
      <c r="E206" s="2"/>
      <c r="N206" s="31"/>
    </row>
    <row r="207" spans="4:14" x14ac:dyDescent="0.25">
      <c r="D207" s="2"/>
      <c r="E207" s="2"/>
      <c r="N207" s="31"/>
    </row>
    <row r="208" spans="4:14" x14ac:dyDescent="0.25">
      <c r="D208" s="2"/>
      <c r="E208" s="2"/>
      <c r="N208" s="31"/>
    </row>
    <row r="209" spans="4:14" x14ac:dyDescent="0.25">
      <c r="D209" s="2"/>
      <c r="E209" s="2"/>
      <c r="N209" s="31"/>
    </row>
    <row r="210" spans="4:14" x14ac:dyDescent="0.25">
      <c r="D210" s="2"/>
      <c r="E210" s="2"/>
      <c r="N210" s="31"/>
    </row>
    <row r="211" spans="4:14" x14ac:dyDescent="0.25">
      <c r="D211" s="2"/>
      <c r="E211" s="2"/>
      <c r="N211" s="31"/>
    </row>
    <row r="212" spans="4:14" x14ac:dyDescent="0.25">
      <c r="D212" s="2"/>
      <c r="E212" s="2"/>
      <c r="N212" s="31"/>
    </row>
    <row r="213" spans="4:14" x14ac:dyDescent="0.25">
      <c r="D213" s="2"/>
      <c r="E213" s="2"/>
      <c r="N213" s="31"/>
    </row>
    <row r="214" spans="4:14" x14ac:dyDescent="0.25">
      <c r="D214" s="2"/>
      <c r="E214" s="2"/>
      <c r="N214" s="31"/>
    </row>
    <row r="215" spans="4:14" x14ac:dyDescent="0.25">
      <c r="D215" s="2"/>
      <c r="E215" s="2"/>
      <c r="N215" s="31"/>
    </row>
    <row r="216" spans="4:14" x14ac:dyDescent="0.25">
      <c r="D216" s="2"/>
      <c r="E216" s="2"/>
      <c r="N216" s="31"/>
    </row>
    <row r="217" spans="4:14" x14ac:dyDescent="0.25">
      <c r="D217" s="2"/>
      <c r="E217" s="2"/>
      <c r="N217" s="31"/>
    </row>
    <row r="218" spans="4:14" x14ac:dyDescent="0.25">
      <c r="D218" s="2"/>
      <c r="E218" s="2"/>
      <c r="N218" s="31"/>
    </row>
    <row r="219" spans="4:14" x14ac:dyDescent="0.25">
      <c r="D219" s="2"/>
      <c r="E219" s="2"/>
      <c r="N219" s="31"/>
    </row>
    <row r="220" spans="4:14" x14ac:dyDescent="0.25">
      <c r="D220" s="2"/>
      <c r="E220" s="2"/>
      <c r="N220" s="31"/>
    </row>
    <row r="221" spans="4:14" x14ac:dyDescent="0.25">
      <c r="D221" s="2"/>
      <c r="E221" s="2"/>
      <c r="N221" s="31"/>
    </row>
    <row r="222" spans="4:14" x14ac:dyDescent="0.25">
      <c r="D222" s="2"/>
      <c r="E222" s="2"/>
      <c r="N222" s="31"/>
    </row>
    <row r="223" spans="4:14" x14ac:dyDescent="0.25">
      <c r="D223" s="2"/>
      <c r="E223" s="2"/>
      <c r="N223" s="31"/>
    </row>
    <row r="224" spans="4:14" x14ac:dyDescent="0.25">
      <c r="D224" s="2"/>
      <c r="E224" s="2"/>
      <c r="N224" s="31"/>
    </row>
    <row r="225" spans="4:14" x14ac:dyDescent="0.25">
      <c r="D225" s="2"/>
      <c r="E225" s="2"/>
      <c r="N225" s="31"/>
    </row>
    <row r="226" spans="4:14" x14ac:dyDescent="0.25">
      <c r="D226" s="2"/>
      <c r="E226" s="2"/>
      <c r="N226" s="31"/>
    </row>
    <row r="227" spans="4:14" x14ac:dyDescent="0.25">
      <c r="D227" s="2"/>
      <c r="E227" s="2"/>
      <c r="N227" s="31"/>
    </row>
    <row r="228" spans="4:14" x14ac:dyDescent="0.25">
      <c r="D228" s="2"/>
      <c r="E228" s="2"/>
      <c r="N228" s="31"/>
    </row>
    <row r="229" spans="4:14" x14ac:dyDescent="0.25">
      <c r="D229" s="2"/>
      <c r="E229" s="2"/>
      <c r="N229" s="31"/>
    </row>
    <row r="230" spans="4:14" x14ac:dyDescent="0.25">
      <c r="D230" s="2"/>
      <c r="E230" s="2"/>
      <c r="N230" s="31"/>
    </row>
    <row r="231" spans="4:14" x14ac:dyDescent="0.25">
      <c r="D231" s="2"/>
      <c r="E231" s="2"/>
      <c r="N231" s="31"/>
    </row>
    <row r="232" spans="4:14" x14ac:dyDescent="0.25">
      <c r="D232" s="2"/>
      <c r="E232" s="2"/>
      <c r="N232" s="31"/>
    </row>
    <row r="233" spans="4:14" x14ac:dyDescent="0.25">
      <c r="D233" s="2"/>
      <c r="E233" s="2"/>
      <c r="N233" s="31"/>
    </row>
    <row r="234" spans="4:14" x14ac:dyDescent="0.25">
      <c r="D234" s="2"/>
      <c r="E234" s="2"/>
      <c r="N234" s="31"/>
    </row>
    <row r="235" spans="4:14" x14ac:dyDescent="0.25">
      <c r="D235" s="2"/>
      <c r="E235" s="2"/>
      <c r="N235" s="31"/>
    </row>
    <row r="236" spans="4:14" x14ac:dyDescent="0.25">
      <c r="D236" s="2"/>
      <c r="E236" s="2"/>
      <c r="N236" s="31"/>
    </row>
    <row r="237" spans="4:14" x14ac:dyDescent="0.25">
      <c r="D237" s="2"/>
      <c r="E237" s="2"/>
      <c r="N237" s="31"/>
    </row>
    <row r="238" spans="4:14" x14ac:dyDescent="0.25">
      <c r="D238" s="2"/>
      <c r="E238" s="2"/>
      <c r="N238" s="31"/>
    </row>
    <row r="239" spans="4:14" x14ac:dyDescent="0.25">
      <c r="D239" s="2"/>
      <c r="E239" s="2"/>
      <c r="N239" s="31"/>
    </row>
    <row r="240" spans="4:14" x14ac:dyDescent="0.25">
      <c r="D240" s="2"/>
      <c r="E240" s="2"/>
      <c r="N240" s="31"/>
    </row>
    <row r="241" spans="4:14" x14ac:dyDescent="0.25">
      <c r="D241" s="2"/>
      <c r="E241" s="2"/>
      <c r="N241" s="31"/>
    </row>
    <row r="242" spans="4:14" x14ac:dyDescent="0.25">
      <c r="D242" s="2"/>
      <c r="E242" s="2"/>
      <c r="N242" s="31"/>
    </row>
    <row r="243" spans="4:14" x14ac:dyDescent="0.25">
      <c r="D243" s="2"/>
      <c r="E243" s="2"/>
      <c r="N243" s="31"/>
    </row>
    <row r="244" spans="4:14" x14ac:dyDescent="0.25">
      <c r="D244" s="2"/>
      <c r="E244" s="2"/>
      <c r="N244" s="31"/>
    </row>
    <row r="245" spans="4:14" x14ac:dyDescent="0.25">
      <c r="D245" s="2"/>
      <c r="E245" s="2"/>
      <c r="N245" s="31"/>
    </row>
    <row r="246" spans="4:14" x14ac:dyDescent="0.25">
      <c r="D246" s="2"/>
      <c r="E246" s="2"/>
      <c r="N246" s="31"/>
    </row>
    <row r="247" spans="4:14" x14ac:dyDescent="0.25">
      <c r="D247" s="2"/>
      <c r="E247" s="2"/>
      <c r="N247" s="31"/>
    </row>
    <row r="248" spans="4:14" x14ac:dyDescent="0.25">
      <c r="D248" s="2"/>
      <c r="E248" s="2"/>
      <c r="N248" s="31"/>
    </row>
    <row r="249" spans="4:14" x14ac:dyDescent="0.25">
      <c r="D249" s="2"/>
      <c r="E249" s="2"/>
      <c r="N249" s="31"/>
    </row>
    <row r="250" spans="4:14" x14ac:dyDescent="0.25">
      <c r="D250" s="2"/>
      <c r="E250" s="2"/>
      <c r="N250" s="31"/>
    </row>
    <row r="251" spans="4:14" x14ac:dyDescent="0.25">
      <c r="D251" s="2"/>
      <c r="E251" s="2"/>
      <c r="N251" s="31"/>
    </row>
    <row r="252" spans="4:14" x14ac:dyDescent="0.25">
      <c r="D252" s="2"/>
      <c r="E252" s="2"/>
      <c r="N252" s="31"/>
    </row>
    <row r="253" spans="4:14" x14ac:dyDescent="0.25">
      <c r="D253" s="2"/>
      <c r="E253" s="2"/>
      <c r="N253" s="31"/>
    </row>
    <row r="254" spans="4:14" x14ac:dyDescent="0.25">
      <c r="D254" s="2"/>
      <c r="E254" s="2"/>
      <c r="N254" s="31"/>
    </row>
    <row r="255" spans="4:14" x14ac:dyDescent="0.25">
      <c r="D255" s="2"/>
      <c r="E255" s="2"/>
      <c r="N255" s="31"/>
    </row>
    <row r="256" spans="4:14" x14ac:dyDescent="0.25">
      <c r="D256" s="2"/>
      <c r="E256" s="2"/>
      <c r="N256" s="31"/>
    </row>
    <row r="257" spans="4:14" x14ac:dyDescent="0.25">
      <c r="D257" s="2"/>
      <c r="E257" s="2"/>
      <c r="N257" s="31"/>
    </row>
    <row r="258" spans="4:14" x14ac:dyDescent="0.25">
      <c r="D258" s="2"/>
      <c r="E258" s="2"/>
      <c r="N258" s="31"/>
    </row>
    <row r="259" spans="4:14" x14ac:dyDescent="0.25">
      <c r="D259" s="2"/>
      <c r="E259" s="2"/>
      <c r="N259" s="31"/>
    </row>
    <row r="260" spans="4:14" x14ac:dyDescent="0.25">
      <c r="D260" s="2"/>
      <c r="E260" s="2"/>
      <c r="N260" s="31"/>
    </row>
    <row r="261" spans="4:14" x14ac:dyDescent="0.25">
      <c r="D261" s="2"/>
      <c r="E261" s="2"/>
      <c r="N261" s="31"/>
    </row>
    <row r="262" spans="4:14" x14ac:dyDescent="0.25">
      <c r="D262" s="2"/>
      <c r="E262" s="2"/>
      <c r="N262" s="31"/>
    </row>
    <row r="263" spans="4:14" x14ac:dyDescent="0.25">
      <c r="D263" s="2"/>
      <c r="E263" s="2"/>
      <c r="N263" s="31"/>
    </row>
    <row r="264" spans="4:14" x14ac:dyDescent="0.25">
      <c r="D264" s="2"/>
      <c r="E264" s="2"/>
      <c r="N264" s="31"/>
    </row>
    <row r="265" spans="4:14" x14ac:dyDescent="0.25">
      <c r="D265" s="2"/>
      <c r="E265" s="2"/>
      <c r="N265" s="31"/>
    </row>
    <row r="266" spans="4:14" x14ac:dyDescent="0.25">
      <c r="D266" s="2"/>
      <c r="E266" s="2"/>
      <c r="N266" s="31"/>
    </row>
    <row r="267" spans="4:14" x14ac:dyDescent="0.25">
      <c r="D267" s="2"/>
      <c r="E267" s="2"/>
      <c r="N267" s="31"/>
    </row>
    <row r="268" spans="4:14" x14ac:dyDescent="0.25">
      <c r="D268" s="2"/>
      <c r="E268" s="2"/>
      <c r="N268" s="31"/>
    </row>
    <row r="269" spans="4:14" x14ac:dyDescent="0.25">
      <c r="D269" s="2"/>
      <c r="E269" s="2"/>
      <c r="N269" s="31"/>
    </row>
    <row r="270" spans="4:14" x14ac:dyDescent="0.25">
      <c r="D270" s="2"/>
      <c r="E270" s="2"/>
      <c r="N270" s="31"/>
    </row>
    <row r="271" spans="4:14" x14ac:dyDescent="0.25">
      <c r="D271" s="2"/>
      <c r="E271" s="2"/>
      <c r="N271" s="31"/>
    </row>
    <row r="272" spans="4:14" x14ac:dyDescent="0.25">
      <c r="D272" s="2"/>
      <c r="E272" s="2"/>
      <c r="N272" s="31"/>
    </row>
    <row r="273" spans="4:14" x14ac:dyDescent="0.25">
      <c r="D273" s="2"/>
      <c r="E273" s="2"/>
      <c r="N273" s="31"/>
    </row>
    <row r="274" spans="4:14" x14ac:dyDescent="0.25">
      <c r="D274" s="2"/>
      <c r="E274" s="2"/>
      <c r="N274" s="31"/>
    </row>
    <row r="275" spans="4:14" x14ac:dyDescent="0.25">
      <c r="D275" s="2"/>
      <c r="E275" s="2"/>
      <c r="N275" s="31"/>
    </row>
    <row r="276" spans="4:14" x14ac:dyDescent="0.25">
      <c r="D276" s="2"/>
      <c r="E276" s="2"/>
      <c r="N276" s="31"/>
    </row>
    <row r="277" spans="4:14" x14ac:dyDescent="0.25">
      <c r="D277" s="2"/>
      <c r="E277" s="2"/>
      <c r="N277" s="31"/>
    </row>
    <row r="278" spans="4:14" x14ac:dyDescent="0.25">
      <c r="D278" s="2"/>
      <c r="E278" s="2"/>
      <c r="N278" s="31"/>
    </row>
    <row r="279" spans="4:14" x14ac:dyDescent="0.25">
      <c r="D279" s="2"/>
      <c r="E279" s="2"/>
      <c r="N279" s="31"/>
    </row>
    <row r="280" spans="4:14" x14ac:dyDescent="0.25">
      <c r="D280" s="2"/>
      <c r="E280" s="2"/>
      <c r="N280" s="31"/>
    </row>
    <row r="281" spans="4:14" x14ac:dyDescent="0.25">
      <c r="D281" s="2"/>
      <c r="E281" s="2"/>
      <c r="N281" s="31"/>
    </row>
    <row r="282" spans="4:14" x14ac:dyDescent="0.25">
      <c r="D282" s="2"/>
      <c r="E282" s="2"/>
      <c r="N282" s="31"/>
    </row>
    <row r="283" spans="4:14" x14ac:dyDescent="0.25">
      <c r="D283" s="2"/>
      <c r="E283" s="2"/>
      <c r="N283" s="31"/>
    </row>
    <row r="284" spans="4:14" x14ac:dyDescent="0.25">
      <c r="D284" s="2"/>
      <c r="E284" s="2"/>
      <c r="N284" s="31"/>
    </row>
    <row r="285" spans="4:14" x14ac:dyDescent="0.25">
      <c r="D285" s="2"/>
      <c r="E285" s="2"/>
      <c r="N285" s="31"/>
    </row>
    <row r="286" spans="4:14" x14ac:dyDescent="0.25">
      <c r="D286" s="2"/>
      <c r="E286" s="2"/>
      <c r="N286" s="31"/>
    </row>
    <row r="287" spans="4:14" x14ac:dyDescent="0.25">
      <c r="D287" s="2"/>
      <c r="E287" s="2"/>
      <c r="N287" s="31"/>
    </row>
    <row r="288" spans="4:14" x14ac:dyDescent="0.25">
      <c r="D288" s="2"/>
      <c r="E288" s="2"/>
      <c r="N288" s="31"/>
    </row>
    <row r="289" spans="4:14" x14ac:dyDescent="0.25">
      <c r="D289" s="2"/>
      <c r="E289" s="2"/>
      <c r="N289" s="31"/>
    </row>
    <row r="290" spans="4:14" x14ac:dyDescent="0.25">
      <c r="D290" s="2"/>
      <c r="E290" s="2"/>
      <c r="N290" s="31"/>
    </row>
    <row r="291" spans="4:14" x14ac:dyDescent="0.25">
      <c r="D291" s="2"/>
      <c r="E291" s="2"/>
      <c r="N291" s="31"/>
    </row>
    <row r="292" spans="4:14" x14ac:dyDescent="0.25">
      <c r="D292" s="2"/>
      <c r="E292" s="2"/>
      <c r="N292" s="31"/>
    </row>
    <row r="293" spans="4:14" x14ac:dyDescent="0.25">
      <c r="D293" s="2"/>
      <c r="E293" s="2"/>
      <c r="N293" s="31"/>
    </row>
    <row r="294" spans="4:14" x14ac:dyDescent="0.25">
      <c r="D294" s="2"/>
      <c r="E294" s="2"/>
      <c r="N294" s="31"/>
    </row>
    <row r="295" spans="4:14" x14ac:dyDescent="0.25">
      <c r="D295" s="2"/>
      <c r="E295" s="2"/>
      <c r="N295" s="31"/>
    </row>
    <row r="296" spans="4:14" x14ac:dyDescent="0.25">
      <c r="D296" s="2"/>
      <c r="E296" s="2"/>
      <c r="N296" s="31"/>
    </row>
    <row r="297" spans="4:14" x14ac:dyDescent="0.25">
      <c r="D297" s="2"/>
      <c r="E297" s="2"/>
      <c r="N297" s="31"/>
    </row>
    <row r="298" spans="4:14" x14ac:dyDescent="0.25">
      <c r="D298" s="2"/>
      <c r="E298" s="2"/>
      <c r="N298" s="31"/>
    </row>
    <row r="299" spans="4:14" x14ac:dyDescent="0.25">
      <c r="D299" s="2"/>
      <c r="E299" s="2"/>
      <c r="N299" s="31"/>
    </row>
    <row r="300" spans="4:14" x14ac:dyDescent="0.25">
      <c r="D300" s="2"/>
      <c r="E300" s="2"/>
      <c r="N300" s="31"/>
    </row>
    <row r="301" spans="4:14" x14ac:dyDescent="0.25">
      <c r="D301" s="2"/>
      <c r="E301" s="2"/>
      <c r="N301" s="31"/>
    </row>
    <row r="302" spans="4:14" x14ac:dyDescent="0.25">
      <c r="D302" s="2"/>
      <c r="E302" s="2"/>
      <c r="N302" s="31"/>
    </row>
    <row r="303" spans="4:14" x14ac:dyDescent="0.25">
      <c r="D303" s="2"/>
      <c r="E303" s="2"/>
      <c r="N303" s="31"/>
    </row>
    <row r="304" spans="4:14" x14ac:dyDescent="0.25">
      <c r="D304" s="2"/>
      <c r="E304" s="2"/>
      <c r="N304" s="31"/>
    </row>
    <row r="305" spans="4:14" x14ac:dyDescent="0.25">
      <c r="D305" s="2"/>
      <c r="E305" s="2"/>
      <c r="N305" s="31"/>
    </row>
    <row r="306" spans="4:14" x14ac:dyDescent="0.25">
      <c r="D306" s="2"/>
      <c r="E306" s="2"/>
      <c r="N306" s="31"/>
    </row>
    <row r="307" spans="4:14" x14ac:dyDescent="0.25">
      <c r="D307" s="2"/>
      <c r="E307" s="2"/>
      <c r="N307" s="31"/>
    </row>
    <row r="308" spans="4:14" x14ac:dyDescent="0.25">
      <c r="D308" s="2"/>
      <c r="E308" s="2"/>
      <c r="N308" s="31"/>
    </row>
    <row r="309" spans="4:14" x14ac:dyDescent="0.25">
      <c r="D309" s="2"/>
      <c r="E309" s="2"/>
      <c r="N309" s="31"/>
    </row>
    <row r="310" spans="4:14" x14ac:dyDescent="0.25">
      <c r="D310" s="2"/>
      <c r="E310" s="2"/>
      <c r="N310" s="31"/>
    </row>
    <row r="311" spans="4:14" x14ac:dyDescent="0.25">
      <c r="D311" s="2"/>
      <c r="E311" s="2"/>
      <c r="N311" s="31"/>
    </row>
    <row r="312" spans="4:14" x14ac:dyDescent="0.25">
      <c r="D312" s="2"/>
      <c r="E312" s="2"/>
      <c r="N312" s="31"/>
    </row>
    <row r="313" spans="4:14" x14ac:dyDescent="0.25">
      <c r="D313" s="2"/>
      <c r="E313" s="2"/>
      <c r="N313" s="31"/>
    </row>
    <row r="314" spans="4:14" x14ac:dyDescent="0.25">
      <c r="D314" s="2"/>
      <c r="E314" s="2"/>
      <c r="N314" s="31"/>
    </row>
    <row r="315" spans="4:14" x14ac:dyDescent="0.25">
      <c r="D315" s="2"/>
      <c r="E315" s="2"/>
      <c r="N315" s="31"/>
    </row>
    <row r="316" spans="4:14" x14ac:dyDescent="0.25">
      <c r="D316" s="2"/>
      <c r="E316" s="2"/>
      <c r="N316" s="31"/>
    </row>
    <row r="317" spans="4:14" x14ac:dyDescent="0.25">
      <c r="D317" s="2"/>
      <c r="E317" s="2"/>
      <c r="N317" s="31"/>
    </row>
    <row r="318" spans="4:14" x14ac:dyDescent="0.25">
      <c r="D318" s="2"/>
      <c r="E318" s="2"/>
      <c r="N318" s="31"/>
    </row>
    <row r="319" spans="4:14" x14ac:dyDescent="0.25">
      <c r="D319" s="2"/>
      <c r="E319" s="2"/>
      <c r="N319" s="31"/>
    </row>
    <row r="320" spans="4:14" x14ac:dyDescent="0.25">
      <c r="D320" s="2"/>
      <c r="E320" s="2"/>
      <c r="N320" s="31"/>
    </row>
    <row r="321" spans="4:14" x14ac:dyDescent="0.25">
      <c r="D321" s="2"/>
      <c r="E321" s="2"/>
      <c r="N321" s="31"/>
    </row>
    <row r="322" spans="4:14" x14ac:dyDescent="0.25">
      <c r="D322" s="2"/>
      <c r="E322" s="2"/>
      <c r="N322" s="31"/>
    </row>
    <row r="323" spans="4:14" x14ac:dyDescent="0.25">
      <c r="D323" s="2"/>
      <c r="E323" s="2"/>
      <c r="N323" s="31"/>
    </row>
    <row r="324" spans="4:14" x14ac:dyDescent="0.25">
      <c r="D324" s="2"/>
      <c r="E324" s="2"/>
      <c r="N324" s="31"/>
    </row>
    <row r="325" spans="4:14" x14ac:dyDescent="0.25">
      <c r="D325" s="2"/>
      <c r="E325" s="2"/>
      <c r="N325" s="31"/>
    </row>
    <row r="326" spans="4:14" x14ac:dyDescent="0.25">
      <c r="D326" s="2"/>
      <c r="E326" s="2"/>
      <c r="N326" s="31"/>
    </row>
    <row r="327" spans="4:14" x14ac:dyDescent="0.25">
      <c r="D327" s="2"/>
      <c r="E327" s="2"/>
      <c r="N327" s="31"/>
    </row>
    <row r="328" spans="4:14" x14ac:dyDescent="0.25">
      <c r="D328" s="2"/>
      <c r="E328" s="2"/>
      <c r="N328" s="31"/>
    </row>
    <row r="329" spans="4:14" x14ac:dyDescent="0.25">
      <c r="D329" s="2"/>
      <c r="E329" s="2"/>
      <c r="N329" s="31"/>
    </row>
    <row r="330" spans="4:14" x14ac:dyDescent="0.25">
      <c r="D330" s="2"/>
      <c r="E330" s="2"/>
      <c r="N330" s="31"/>
    </row>
    <row r="331" spans="4:14" x14ac:dyDescent="0.25">
      <c r="D331" s="2"/>
      <c r="E331" s="2"/>
      <c r="N331" s="31"/>
    </row>
    <row r="332" spans="4:14" x14ac:dyDescent="0.25">
      <c r="D332" s="2"/>
      <c r="E332" s="2"/>
      <c r="N332" s="31"/>
    </row>
    <row r="333" spans="4:14" x14ac:dyDescent="0.25">
      <c r="D333" s="2"/>
      <c r="E333" s="2"/>
      <c r="N333" s="31"/>
    </row>
    <row r="334" spans="4:14" x14ac:dyDescent="0.25">
      <c r="D334" s="2"/>
      <c r="E334" s="2"/>
      <c r="N334" s="31"/>
    </row>
    <row r="335" spans="4:14" x14ac:dyDescent="0.25">
      <c r="D335" s="2"/>
      <c r="E335" s="2"/>
      <c r="N335" s="31"/>
    </row>
    <row r="336" spans="4:14" x14ac:dyDescent="0.25">
      <c r="D336" s="2"/>
      <c r="E336" s="2"/>
      <c r="N336" s="31"/>
    </row>
    <row r="337" spans="4:14" x14ac:dyDescent="0.25">
      <c r="D337" s="2"/>
      <c r="E337" s="2"/>
      <c r="N337" s="31"/>
    </row>
    <row r="338" spans="4:14" x14ac:dyDescent="0.25">
      <c r="D338" s="2"/>
      <c r="E338" s="2"/>
      <c r="N338" s="31"/>
    </row>
    <row r="339" spans="4:14" x14ac:dyDescent="0.25">
      <c r="D339" s="2"/>
      <c r="E339" s="2"/>
      <c r="N339" s="31"/>
    </row>
    <row r="340" spans="4:14" x14ac:dyDescent="0.25">
      <c r="D340" s="2"/>
      <c r="E340" s="2"/>
      <c r="N340" s="31"/>
    </row>
    <row r="341" spans="4:14" x14ac:dyDescent="0.25">
      <c r="D341" s="2"/>
      <c r="E341" s="2"/>
      <c r="N341" s="31"/>
    </row>
    <row r="342" spans="4:14" x14ac:dyDescent="0.25">
      <c r="D342" s="2"/>
      <c r="E342" s="2"/>
      <c r="N342" s="31"/>
    </row>
    <row r="343" spans="4:14" x14ac:dyDescent="0.25">
      <c r="D343" s="2"/>
      <c r="E343" s="2"/>
      <c r="N343" s="31"/>
    </row>
    <row r="344" spans="4:14" x14ac:dyDescent="0.25">
      <c r="D344" s="2"/>
      <c r="E344" s="2"/>
      <c r="N344" s="31"/>
    </row>
    <row r="345" spans="4:14" x14ac:dyDescent="0.25">
      <c r="D345" s="2"/>
      <c r="E345" s="2"/>
      <c r="N345" s="31"/>
    </row>
    <row r="346" spans="4:14" x14ac:dyDescent="0.25">
      <c r="D346" s="2"/>
      <c r="E346" s="2"/>
      <c r="N346" s="31"/>
    </row>
    <row r="347" spans="4:14" x14ac:dyDescent="0.25">
      <c r="D347" s="2"/>
      <c r="E347" s="2"/>
      <c r="N347" s="31"/>
    </row>
    <row r="348" spans="4:14" x14ac:dyDescent="0.25">
      <c r="D348" s="2"/>
      <c r="E348" s="2"/>
      <c r="N348" s="31"/>
    </row>
    <row r="349" spans="4:14" x14ac:dyDescent="0.25">
      <c r="D349" s="2"/>
      <c r="E349" s="2"/>
      <c r="N349" s="31"/>
    </row>
    <row r="350" spans="4:14" x14ac:dyDescent="0.25">
      <c r="D350" s="2"/>
      <c r="E350" s="2"/>
      <c r="N350" s="31"/>
    </row>
    <row r="351" spans="4:14" x14ac:dyDescent="0.25">
      <c r="D351" s="2"/>
      <c r="E351" s="2"/>
      <c r="N351" s="31"/>
    </row>
    <row r="352" spans="4:14" x14ac:dyDescent="0.25">
      <c r="D352" s="2"/>
      <c r="E352" s="2"/>
      <c r="N352" s="31"/>
    </row>
    <row r="353" spans="4:14" x14ac:dyDescent="0.25">
      <c r="D353" s="2"/>
      <c r="E353" s="2"/>
      <c r="N353" s="31"/>
    </row>
    <row r="354" spans="4:14" x14ac:dyDescent="0.25">
      <c r="D354" s="2"/>
      <c r="E354" s="2"/>
      <c r="N354" s="31"/>
    </row>
    <row r="355" spans="4:14" x14ac:dyDescent="0.25">
      <c r="D355" s="2"/>
      <c r="E355" s="2"/>
      <c r="N355" s="31"/>
    </row>
    <row r="356" spans="4:14" x14ac:dyDescent="0.25">
      <c r="D356" s="2"/>
      <c r="E356" s="2"/>
      <c r="N356" s="31"/>
    </row>
    <row r="357" spans="4:14" x14ac:dyDescent="0.25">
      <c r="D357" s="2"/>
      <c r="E357" s="2"/>
      <c r="N357" s="31"/>
    </row>
    <row r="358" spans="4:14" x14ac:dyDescent="0.25">
      <c r="D358" s="2"/>
      <c r="E358" s="2"/>
      <c r="N358" s="31"/>
    </row>
    <row r="359" spans="4:14" x14ac:dyDescent="0.25">
      <c r="D359" s="2"/>
      <c r="E359" s="2"/>
      <c r="N359" s="31"/>
    </row>
    <row r="360" spans="4:14" x14ac:dyDescent="0.25">
      <c r="D360" s="2"/>
      <c r="E360" s="2"/>
      <c r="N360" s="31"/>
    </row>
    <row r="361" spans="4:14" x14ac:dyDescent="0.25">
      <c r="D361" s="2"/>
      <c r="E361" s="2"/>
      <c r="N361" s="31"/>
    </row>
    <row r="362" spans="4:14" x14ac:dyDescent="0.25">
      <c r="D362" s="2"/>
      <c r="E362" s="2"/>
      <c r="N362" s="31"/>
    </row>
    <row r="363" spans="4:14" x14ac:dyDescent="0.25">
      <c r="D363" s="2"/>
      <c r="E363" s="2"/>
      <c r="N363" s="31"/>
    </row>
    <row r="364" spans="4:14" x14ac:dyDescent="0.25">
      <c r="D364" s="2"/>
      <c r="E364" s="2"/>
      <c r="N364" s="31"/>
    </row>
    <row r="365" spans="4:14" x14ac:dyDescent="0.25">
      <c r="D365" s="2"/>
      <c r="E365" s="2"/>
      <c r="N365" s="31"/>
    </row>
    <row r="366" spans="4:14" x14ac:dyDescent="0.25">
      <c r="D366" s="2"/>
      <c r="E366" s="2"/>
      <c r="N366" s="31"/>
    </row>
    <row r="367" spans="4:14" x14ac:dyDescent="0.25">
      <c r="D367" s="2"/>
      <c r="E367" s="2"/>
      <c r="N367" s="31"/>
    </row>
    <row r="368" spans="4:14" x14ac:dyDescent="0.25">
      <c r="D368" s="2"/>
      <c r="E368" s="2"/>
      <c r="N368" s="31"/>
    </row>
    <row r="369" spans="4:14" x14ac:dyDescent="0.25">
      <c r="D369" s="2"/>
      <c r="E369" s="2"/>
      <c r="N369" s="31"/>
    </row>
    <row r="370" spans="4:14" x14ac:dyDescent="0.25">
      <c r="D370" s="2"/>
      <c r="E370" s="2"/>
      <c r="N370" s="31"/>
    </row>
    <row r="371" spans="4:14" x14ac:dyDescent="0.25">
      <c r="D371" s="2"/>
      <c r="E371" s="2"/>
      <c r="N371" s="31"/>
    </row>
    <row r="372" spans="4:14" x14ac:dyDescent="0.25">
      <c r="D372" s="2"/>
      <c r="E372" s="2"/>
      <c r="N372" s="31"/>
    </row>
    <row r="373" spans="4:14" x14ac:dyDescent="0.25">
      <c r="D373" s="2"/>
      <c r="E373" s="2"/>
      <c r="N373" s="31"/>
    </row>
    <row r="374" spans="4:14" x14ac:dyDescent="0.25">
      <c r="D374" s="2"/>
      <c r="E374" s="2"/>
      <c r="N374" s="31"/>
    </row>
    <row r="375" spans="4:14" x14ac:dyDescent="0.25">
      <c r="D375" s="2"/>
      <c r="E375" s="2"/>
      <c r="N375" s="31"/>
    </row>
    <row r="376" spans="4:14" x14ac:dyDescent="0.25">
      <c r="D376" s="2"/>
      <c r="E376" s="2"/>
      <c r="N376" s="31"/>
    </row>
    <row r="377" spans="4:14" x14ac:dyDescent="0.25">
      <c r="D377" s="2"/>
      <c r="E377" s="2"/>
      <c r="N377" s="31"/>
    </row>
    <row r="378" spans="4:14" x14ac:dyDescent="0.25">
      <c r="D378" s="2"/>
      <c r="E378" s="2"/>
      <c r="N378" s="31"/>
    </row>
    <row r="379" spans="4:14" x14ac:dyDescent="0.25">
      <c r="D379" s="2"/>
      <c r="E379" s="2"/>
      <c r="N379" s="31"/>
    </row>
    <row r="380" spans="4:14" x14ac:dyDescent="0.25">
      <c r="D380" s="2"/>
      <c r="E380" s="2"/>
      <c r="N380" s="31"/>
    </row>
    <row r="381" spans="4:14" x14ac:dyDescent="0.25">
      <c r="D381" s="2"/>
      <c r="E381" s="2"/>
      <c r="N381" s="31"/>
    </row>
    <row r="382" spans="4:14" x14ac:dyDescent="0.25">
      <c r="D382" s="2"/>
      <c r="E382" s="2"/>
      <c r="N382" s="31"/>
    </row>
    <row r="383" spans="4:14" x14ac:dyDescent="0.25">
      <c r="D383" s="2"/>
      <c r="E383" s="2"/>
      <c r="N383" s="31"/>
    </row>
    <row r="384" spans="4:14" x14ac:dyDescent="0.25">
      <c r="D384" s="2"/>
      <c r="E384" s="2"/>
      <c r="N384" s="31"/>
    </row>
    <row r="385" spans="4:14" x14ac:dyDescent="0.25">
      <c r="D385" s="2"/>
      <c r="E385" s="2"/>
      <c r="N385" s="31"/>
    </row>
    <row r="386" spans="4:14" x14ac:dyDescent="0.25">
      <c r="D386" s="2"/>
      <c r="E386" s="2"/>
      <c r="N386" s="31"/>
    </row>
    <row r="387" spans="4:14" x14ac:dyDescent="0.25">
      <c r="D387" s="2"/>
      <c r="E387" s="2"/>
      <c r="N387" s="31"/>
    </row>
    <row r="388" spans="4:14" x14ac:dyDescent="0.25">
      <c r="D388" s="2"/>
      <c r="E388" s="2"/>
      <c r="N388" s="31"/>
    </row>
    <row r="389" spans="4:14" x14ac:dyDescent="0.25">
      <c r="D389" s="2"/>
      <c r="E389" s="2"/>
      <c r="N389" s="31"/>
    </row>
    <row r="390" spans="4:14" x14ac:dyDescent="0.25">
      <c r="D390" s="2"/>
      <c r="E390" s="2"/>
      <c r="N390" s="31"/>
    </row>
    <row r="391" spans="4:14" x14ac:dyDescent="0.25">
      <c r="D391" s="2"/>
      <c r="E391" s="2"/>
      <c r="N391" s="31"/>
    </row>
    <row r="392" spans="4:14" x14ac:dyDescent="0.25">
      <c r="D392" s="2"/>
      <c r="E392" s="2"/>
      <c r="N392" s="31"/>
    </row>
    <row r="393" spans="4:14" x14ac:dyDescent="0.25">
      <c r="D393" s="2"/>
      <c r="E393" s="2"/>
      <c r="N393" s="31"/>
    </row>
    <row r="394" spans="4:14" x14ac:dyDescent="0.25">
      <c r="D394" s="2"/>
      <c r="E394" s="2"/>
      <c r="N394" s="31"/>
    </row>
    <row r="395" spans="4:14" x14ac:dyDescent="0.25">
      <c r="D395" s="2"/>
      <c r="E395" s="2"/>
      <c r="N395" s="31"/>
    </row>
    <row r="396" spans="4:14" x14ac:dyDescent="0.25">
      <c r="D396" s="2"/>
      <c r="E396" s="2"/>
      <c r="N396" s="31"/>
    </row>
    <row r="397" spans="4:14" x14ac:dyDescent="0.25">
      <c r="D397" s="2"/>
      <c r="E397" s="2"/>
      <c r="N397" s="31"/>
    </row>
    <row r="398" spans="4:14" x14ac:dyDescent="0.25">
      <c r="D398" s="2"/>
      <c r="E398" s="2"/>
      <c r="N398" s="31"/>
    </row>
    <row r="399" spans="4:14" x14ac:dyDescent="0.25">
      <c r="D399" s="2"/>
      <c r="E399" s="2"/>
      <c r="N399" s="31"/>
    </row>
    <row r="400" spans="4:14" x14ac:dyDescent="0.25">
      <c r="D400" s="2"/>
      <c r="E400" s="2"/>
      <c r="N400" s="31"/>
    </row>
    <row r="401" spans="4:14" x14ac:dyDescent="0.25">
      <c r="D401" s="2"/>
      <c r="E401" s="2"/>
      <c r="N401" s="31"/>
    </row>
    <row r="402" spans="4:14" x14ac:dyDescent="0.25">
      <c r="D402" s="2"/>
      <c r="E402" s="2"/>
      <c r="N402" s="31"/>
    </row>
    <row r="403" spans="4:14" x14ac:dyDescent="0.25">
      <c r="D403" s="2"/>
      <c r="E403" s="2"/>
      <c r="N403" s="31"/>
    </row>
    <row r="404" spans="4:14" x14ac:dyDescent="0.25">
      <c r="D404" s="2"/>
      <c r="E404" s="2"/>
      <c r="N404" s="31"/>
    </row>
    <row r="405" spans="4:14" x14ac:dyDescent="0.25">
      <c r="D405" s="2"/>
      <c r="E405" s="2"/>
      <c r="N405" s="31"/>
    </row>
    <row r="406" spans="4:14" x14ac:dyDescent="0.25">
      <c r="D406" s="2"/>
      <c r="E406" s="2"/>
      <c r="N406" s="31"/>
    </row>
    <row r="407" spans="4:14" x14ac:dyDescent="0.25">
      <c r="D407" s="2"/>
      <c r="E407" s="2"/>
      <c r="N407" s="31"/>
    </row>
    <row r="408" spans="4:14" x14ac:dyDescent="0.25">
      <c r="D408" s="2"/>
      <c r="E408" s="2"/>
      <c r="N408" s="31"/>
    </row>
    <row r="409" spans="4:14" x14ac:dyDescent="0.25">
      <c r="D409" s="2"/>
      <c r="E409" s="2"/>
      <c r="N409" s="31"/>
    </row>
    <row r="410" spans="4:14" x14ac:dyDescent="0.25">
      <c r="D410" s="2"/>
      <c r="E410" s="2"/>
      <c r="N410" s="31"/>
    </row>
    <row r="411" spans="4:14" x14ac:dyDescent="0.25">
      <c r="D411" s="2"/>
      <c r="E411" s="2"/>
      <c r="N411" s="31"/>
    </row>
    <row r="412" spans="4:14" x14ac:dyDescent="0.25">
      <c r="D412" s="2"/>
      <c r="E412" s="2"/>
      <c r="N412" s="31"/>
    </row>
    <row r="413" spans="4:14" x14ac:dyDescent="0.25">
      <c r="D413" s="2"/>
      <c r="E413" s="2"/>
      <c r="N413" s="31"/>
    </row>
    <row r="414" spans="4:14" x14ac:dyDescent="0.25">
      <c r="D414" s="2"/>
      <c r="E414" s="2"/>
      <c r="N414" s="31"/>
    </row>
    <row r="415" spans="4:14" x14ac:dyDescent="0.25">
      <c r="D415" s="2"/>
      <c r="E415" s="2"/>
      <c r="N415" s="31"/>
    </row>
    <row r="416" spans="4:14" x14ac:dyDescent="0.25">
      <c r="D416" s="2"/>
      <c r="E416" s="2"/>
      <c r="N416" s="31"/>
    </row>
    <row r="417" spans="4:14" x14ac:dyDescent="0.25">
      <c r="D417" s="2"/>
      <c r="E417" s="2"/>
      <c r="N417" s="31"/>
    </row>
    <row r="418" spans="4:14" x14ac:dyDescent="0.25">
      <c r="D418" s="2"/>
      <c r="E418" s="2"/>
      <c r="N418" s="31"/>
    </row>
    <row r="419" spans="4:14" x14ac:dyDescent="0.25">
      <c r="D419" s="2"/>
      <c r="E419" s="2"/>
      <c r="N419" s="31"/>
    </row>
    <row r="420" spans="4:14" x14ac:dyDescent="0.25">
      <c r="D420" s="2"/>
      <c r="E420" s="2"/>
      <c r="N420" s="31"/>
    </row>
    <row r="421" spans="4:14" x14ac:dyDescent="0.25">
      <c r="D421" s="2"/>
      <c r="E421" s="2"/>
      <c r="N421" s="31"/>
    </row>
    <row r="422" spans="4:14" x14ac:dyDescent="0.25">
      <c r="D422" s="2"/>
      <c r="E422" s="2"/>
      <c r="N422" s="31"/>
    </row>
    <row r="423" spans="4:14" x14ac:dyDescent="0.25">
      <c r="D423" s="2"/>
      <c r="E423" s="2"/>
      <c r="N423" s="31"/>
    </row>
    <row r="424" spans="4:14" x14ac:dyDescent="0.25">
      <c r="D424" s="2"/>
      <c r="E424" s="2"/>
      <c r="N424" s="31"/>
    </row>
    <row r="425" spans="4:14" x14ac:dyDescent="0.25">
      <c r="D425" s="2"/>
      <c r="E425" s="2"/>
      <c r="N425" s="31"/>
    </row>
    <row r="426" spans="4:14" x14ac:dyDescent="0.25">
      <c r="D426" s="2"/>
      <c r="E426" s="2"/>
      <c r="N426" s="31"/>
    </row>
    <row r="427" spans="4:14" x14ac:dyDescent="0.25">
      <c r="D427" s="2"/>
      <c r="E427" s="2"/>
      <c r="N427" s="31"/>
    </row>
    <row r="428" spans="4:14" x14ac:dyDescent="0.25">
      <c r="D428" s="2"/>
      <c r="E428" s="2"/>
      <c r="N428" s="31"/>
    </row>
    <row r="429" spans="4:14" x14ac:dyDescent="0.25">
      <c r="D429" s="2"/>
      <c r="E429" s="2"/>
      <c r="N429" s="31"/>
    </row>
    <row r="430" spans="4:14" x14ac:dyDescent="0.25">
      <c r="D430" s="2"/>
      <c r="E430" s="2"/>
      <c r="N430" s="31"/>
    </row>
    <row r="431" spans="4:14" x14ac:dyDescent="0.25">
      <c r="D431" s="2"/>
      <c r="E431" s="2"/>
      <c r="N431" s="31"/>
    </row>
    <row r="432" spans="4:14" x14ac:dyDescent="0.25">
      <c r="D432" s="2"/>
      <c r="E432" s="2"/>
      <c r="N432" s="31"/>
    </row>
    <row r="433" spans="4:14" x14ac:dyDescent="0.25">
      <c r="D433" s="2"/>
      <c r="E433" s="2"/>
      <c r="N433" s="31"/>
    </row>
    <row r="434" spans="4:14" x14ac:dyDescent="0.25">
      <c r="D434" s="2"/>
      <c r="E434" s="2"/>
      <c r="N434" s="31"/>
    </row>
    <row r="435" spans="4:14" x14ac:dyDescent="0.25">
      <c r="D435" s="2"/>
      <c r="E435" s="2"/>
      <c r="N435" s="31"/>
    </row>
    <row r="436" spans="4:14" x14ac:dyDescent="0.25">
      <c r="D436" s="2"/>
      <c r="E436" s="2"/>
      <c r="N436" s="31"/>
    </row>
    <row r="437" spans="4:14" x14ac:dyDescent="0.25">
      <c r="D437" s="2"/>
      <c r="E437" s="2"/>
      <c r="N437" s="31"/>
    </row>
    <row r="438" spans="4:14" x14ac:dyDescent="0.25">
      <c r="D438" s="2"/>
      <c r="E438" s="2"/>
      <c r="N438" s="31"/>
    </row>
    <row r="439" spans="4:14" x14ac:dyDescent="0.25">
      <c r="D439" s="2"/>
      <c r="E439" s="2"/>
      <c r="N439" s="31"/>
    </row>
    <row r="440" spans="4:14" x14ac:dyDescent="0.25">
      <c r="D440" s="2"/>
      <c r="E440" s="2"/>
      <c r="N440" s="31"/>
    </row>
    <row r="441" spans="4:14" x14ac:dyDescent="0.25">
      <c r="D441" s="2"/>
      <c r="E441" s="2"/>
      <c r="N441" s="31"/>
    </row>
    <row r="442" spans="4:14" x14ac:dyDescent="0.25">
      <c r="D442" s="2"/>
      <c r="E442" s="2"/>
      <c r="N442" s="31"/>
    </row>
    <row r="443" spans="4:14" x14ac:dyDescent="0.25">
      <c r="D443" s="2"/>
      <c r="E443" s="2"/>
      <c r="N443" s="31"/>
    </row>
    <row r="444" spans="4:14" x14ac:dyDescent="0.25">
      <c r="D444" s="2"/>
      <c r="E444" s="2"/>
      <c r="N444" s="31"/>
    </row>
    <row r="445" spans="4:14" x14ac:dyDescent="0.25">
      <c r="D445" s="2"/>
      <c r="E445" s="2"/>
      <c r="N445" s="31"/>
    </row>
    <row r="446" spans="4:14" x14ac:dyDescent="0.25">
      <c r="D446" s="2"/>
      <c r="E446" s="2"/>
      <c r="N446" s="31"/>
    </row>
    <row r="447" spans="4:14" x14ac:dyDescent="0.25">
      <c r="D447" s="2"/>
      <c r="E447" s="2"/>
      <c r="N447" s="31"/>
    </row>
    <row r="448" spans="4:14" x14ac:dyDescent="0.25">
      <c r="D448" s="2"/>
      <c r="E448" s="2"/>
      <c r="N448" s="31"/>
    </row>
    <row r="449" spans="4:14" x14ac:dyDescent="0.25">
      <c r="D449" s="2"/>
      <c r="E449" s="2"/>
      <c r="N449" s="31"/>
    </row>
    <row r="450" spans="4:14" x14ac:dyDescent="0.25">
      <c r="D450" s="2"/>
      <c r="E450" s="2"/>
      <c r="N450" s="31"/>
    </row>
    <row r="451" spans="4:14" x14ac:dyDescent="0.25">
      <c r="D451" s="2"/>
      <c r="E451" s="2"/>
      <c r="N451" s="31"/>
    </row>
    <row r="452" spans="4:14" x14ac:dyDescent="0.25">
      <c r="D452" s="2"/>
      <c r="E452" s="2"/>
      <c r="N452" s="31"/>
    </row>
    <row r="453" spans="4:14" x14ac:dyDescent="0.25">
      <c r="D453" s="2"/>
      <c r="E453" s="2"/>
      <c r="N453" s="31"/>
    </row>
    <row r="454" spans="4:14" x14ac:dyDescent="0.25">
      <c r="D454" s="2"/>
      <c r="E454" s="2"/>
      <c r="N454" s="31"/>
    </row>
    <row r="455" spans="4:14" x14ac:dyDescent="0.25">
      <c r="D455" s="2"/>
      <c r="E455" s="2"/>
      <c r="N455" s="31"/>
    </row>
    <row r="456" spans="4:14" x14ac:dyDescent="0.25">
      <c r="D456" s="2"/>
      <c r="E456" s="2"/>
      <c r="N456" s="31"/>
    </row>
    <row r="457" spans="4:14" x14ac:dyDescent="0.25">
      <c r="D457" s="2"/>
      <c r="E457" s="2"/>
      <c r="N457" s="31"/>
    </row>
    <row r="458" spans="4:14" x14ac:dyDescent="0.25">
      <c r="D458" s="2"/>
      <c r="E458" s="2"/>
      <c r="N458" s="31"/>
    </row>
    <row r="459" spans="4:14" x14ac:dyDescent="0.25">
      <c r="D459" s="2"/>
      <c r="E459" s="2"/>
      <c r="N459" s="31"/>
    </row>
    <row r="460" spans="4:14" x14ac:dyDescent="0.25">
      <c r="D460" s="2"/>
      <c r="E460" s="2"/>
      <c r="N460" s="31"/>
    </row>
    <row r="461" spans="4:14" x14ac:dyDescent="0.25">
      <c r="D461" s="2"/>
      <c r="E461" s="2"/>
      <c r="N461" s="31"/>
    </row>
    <row r="462" spans="4:14" x14ac:dyDescent="0.25">
      <c r="D462" s="2"/>
      <c r="E462" s="2"/>
      <c r="N462" s="31"/>
    </row>
    <row r="463" spans="4:14" x14ac:dyDescent="0.25">
      <c r="D463" s="2"/>
      <c r="E463" s="2"/>
      <c r="N463" s="31"/>
    </row>
    <row r="464" spans="4:14" x14ac:dyDescent="0.25">
      <c r="D464" s="2"/>
      <c r="E464" s="2"/>
      <c r="N464" s="31"/>
    </row>
    <row r="465" spans="4:14" x14ac:dyDescent="0.25">
      <c r="D465" s="2"/>
      <c r="E465" s="2"/>
      <c r="N465" s="31"/>
    </row>
    <row r="466" spans="4:14" x14ac:dyDescent="0.25">
      <c r="D466" s="2"/>
      <c r="E466" s="2"/>
      <c r="N466" s="31"/>
    </row>
    <row r="467" spans="4:14" x14ac:dyDescent="0.25">
      <c r="D467" s="2"/>
      <c r="E467" s="2"/>
      <c r="N467" s="31"/>
    </row>
    <row r="468" spans="4:14" x14ac:dyDescent="0.25">
      <c r="D468" s="2"/>
      <c r="E468" s="2"/>
      <c r="N468" s="31"/>
    </row>
    <row r="469" spans="4:14" x14ac:dyDescent="0.25">
      <c r="D469" s="2"/>
      <c r="E469" s="2"/>
      <c r="N469" s="31"/>
    </row>
    <row r="470" spans="4:14" x14ac:dyDescent="0.25">
      <c r="D470" s="2"/>
      <c r="E470" s="2"/>
      <c r="N470" s="31"/>
    </row>
    <row r="471" spans="4:14" x14ac:dyDescent="0.25">
      <c r="D471" s="2"/>
      <c r="E471" s="2"/>
      <c r="N471" s="31"/>
    </row>
    <row r="472" spans="4:14" x14ac:dyDescent="0.25">
      <c r="D472" s="2"/>
      <c r="E472" s="2"/>
      <c r="N472" s="31"/>
    </row>
    <row r="473" spans="4:14" x14ac:dyDescent="0.25">
      <c r="D473" s="2"/>
      <c r="E473" s="2"/>
      <c r="N473" s="31"/>
    </row>
    <row r="474" spans="4:14" x14ac:dyDescent="0.25">
      <c r="D474" s="2"/>
      <c r="E474" s="2"/>
      <c r="N474" s="31"/>
    </row>
    <row r="475" spans="4:14" x14ac:dyDescent="0.25">
      <c r="D475" s="2"/>
      <c r="E475" s="2"/>
      <c r="N475" s="31"/>
    </row>
    <row r="476" spans="4:14" x14ac:dyDescent="0.25">
      <c r="D476" s="2"/>
      <c r="E476" s="2"/>
      <c r="N476" s="31"/>
    </row>
    <row r="477" spans="4:14" x14ac:dyDescent="0.25">
      <c r="D477" s="2"/>
      <c r="E477" s="2"/>
      <c r="N477" s="31"/>
    </row>
    <row r="478" spans="4:14" x14ac:dyDescent="0.25">
      <c r="D478" s="2"/>
      <c r="E478" s="2"/>
      <c r="N478" s="31"/>
    </row>
    <row r="479" spans="4:14" x14ac:dyDescent="0.25">
      <c r="D479" s="2"/>
      <c r="E479" s="2"/>
      <c r="N479" s="31"/>
    </row>
    <row r="480" spans="4:14" x14ac:dyDescent="0.25">
      <c r="D480" s="2"/>
      <c r="E480" s="2"/>
      <c r="N480" s="31"/>
    </row>
    <row r="481" spans="4:14" x14ac:dyDescent="0.25">
      <c r="D481" s="2"/>
      <c r="E481" s="2"/>
      <c r="N481" s="31"/>
    </row>
    <row r="482" spans="4:14" x14ac:dyDescent="0.25">
      <c r="D482" s="2"/>
      <c r="E482" s="2"/>
      <c r="N482" s="31"/>
    </row>
    <row r="483" spans="4:14" x14ac:dyDescent="0.25">
      <c r="D483" s="2"/>
      <c r="E483" s="2"/>
      <c r="N483" s="31"/>
    </row>
    <row r="484" spans="4:14" x14ac:dyDescent="0.25">
      <c r="D484" s="2"/>
      <c r="E484" s="2"/>
      <c r="N484" s="31"/>
    </row>
    <row r="485" spans="4:14" x14ac:dyDescent="0.25">
      <c r="D485" s="2"/>
      <c r="E485" s="2"/>
      <c r="N485" s="31"/>
    </row>
    <row r="486" spans="4:14" x14ac:dyDescent="0.25">
      <c r="D486" s="2"/>
      <c r="E486" s="2"/>
      <c r="N486" s="31"/>
    </row>
    <row r="487" spans="4:14" x14ac:dyDescent="0.25">
      <c r="D487" s="2"/>
      <c r="E487" s="2"/>
      <c r="N487" s="31"/>
    </row>
    <row r="488" spans="4:14" x14ac:dyDescent="0.25">
      <c r="D488" s="2"/>
      <c r="E488" s="2"/>
      <c r="N488" s="31"/>
    </row>
    <row r="489" spans="4:14" x14ac:dyDescent="0.25">
      <c r="D489" s="2"/>
      <c r="E489" s="2"/>
      <c r="N489" s="31"/>
    </row>
    <row r="490" spans="4:14" x14ac:dyDescent="0.25">
      <c r="D490" s="2"/>
      <c r="E490" s="2"/>
      <c r="N490" s="31"/>
    </row>
    <row r="491" spans="4:14" x14ac:dyDescent="0.25">
      <c r="D491" s="2"/>
      <c r="E491" s="2"/>
      <c r="N491" s="31"/>
    </row>
    <row r="492" spans="4:14" x14ac:dyDescent="0.25">
      <c r="D492" s="2"/>
      <c r="E492" s="2"/>
      <c r="N492" s="31"/>
    </row>
    <row r="493" spans="4:14" x14ac:dyDescent="0.25">
      <c r="D493" s="2"/>
      <c r="E493" s="2"/>
      <c r="N493" s="31"/>
    </row>
    <row r="494" spans="4:14" x14ac:dyDescent="0.25">
      <c r="D494" s="2"/>
      <c r="E494" s="2"/>
      <c r="N494" s="31"/>
    </row>
    <row r="495" spans="4:14" x14ac:dyDescent="0.25">
      <c r="D495" s="2"/>
      <c r="E495" s="2"/>
      <c r="N495" s="31"/>
    </row>
    <row r="496" spans="4:14" x14ac:dyDescent="0.25">
      <c r="D496" s="2"/>
      <c r="E496" s="2"/>
      <c r="N496" s="31"/>
    </row>
    <row r="497" spans="4:14" x14ac:dyDescent="0.25">
      <c r="D497" s="2"/>
      <c r="E497" s="2"/>
      <c r="N497" s="31"/>
    </row>
    <row r="498" spans="4:14" x14ac:dyDescent="0.25">
      <c r="D498" s="2"/>
      <c r="E498" s="2"/>
      <c r="N498" s="31"/>
    </row>
    <row r="499" spans="4:14" x14ac:dyDescent="0.25">
      <c r="D499" s="2"/>
      <c r="E499" s="2"/>
      <c r="N499" s="31"/>
    </row>
    <row r="500" spans="4:14" x14ac:dyDescent="0.25">
      <c r="D500" s="2"/>
      <c r="E500" s="2"/>
      <c r="N500" s="31"/>
    </row>
    <row r="501" spans="4:14" x14ac:dyDescent="0.25">
      <c r="D501" s="2"/>
      <c r="E501" s="2"/>
      <c r="N501" s="31"/>
    </row>
    <row r="502" spans="4:14" x14ac:dyDescent="0.25">
      <c r="D502" s="2"/>
      <c r="E502" s="2"/>
      <c r="N502" s="31"/>
    </row>
    <row r="503" spans="4:14" x14ac:dyDescent="0.25">
      <c r="D503" s="2"/>
      <c r="E503" s="2"/>
      <c r="N503" s="31"/>
    </row>
    <row r="504" spans="4:14" x14ac:dyDescent="0.25">
      <c r="D504" s="2"/>
      <c r="E504" s="2"/>
      <c r="N504" s="31"/>
    </row>
    <row r="505" spans="4:14" x14ac:dyDescent="0.25">
      <c r="D505" s="2"/>
      <c r="E505" s="2"/>
      <c r="N505" s="31"/>
    </row>
    <row r="506" spans="4:14" x14ac:dyDescent="0.25">
      <c r="D506" s="2"/>
      <c r="E506" s="2"/>
      <c r="N506" s="31"/>
    </row>
    <row r="507" spans="4:14" x14ac:dyDescent="0.25">
      <c r="D507" s="2"/>
      <c r="E507" s="2"/>
      <c r="N507" s="31"/>
    </row>
    <row r="508" spans="4:14" x14ac:dyDescent="0.25">
      <c r="D508" s="2"/>
      <c r="E508" s="2"/>
      <c r="N508" s="31"/>
    </row>
    <row r="509" spans="4:14" x14ac:dyDescent="0.25">
      <c r="D509" s="2"/>
      <c r="E509" s="2"/>
      <c r="N509" s="31"/>
    </row>
    <row r="510" spans="4:14" x14ac:dyDescent="0.25">
      <c r="D510" s="2"/>
      <c r="E510" s="2"/>
      <c r="N510" s="31"/>
    </row>
    <row r="511" spans="4:14" x14ac:dyDescent="0.25">
      <c r="D511" s="2"/>
      <c r="E511" s="2"/>
      <c r="N511" s="31"/>
    </row>
    <row r="512" spans="4:14" x14ac:dyDescent="0.25">
      <c r="D512" s="2"/>
      <c r="E512" s="2"/>
      <c r="N512" s="31"/>
    </row>
    <row r="513" spans="4:14" x14ac:dyDescent="0.25">
      <c r="D513" s="2"/>
      <c r="E513" s="2"/>
      <c r="N513" s="31"/>
    </row>
    <row r="514" spans="4:14" x14ac:dyDescent="0.25">
      <c r="D514" s="2"/>
      <c r="E514" s="2"/>
      <c r="N514" s="31"/>
    </row>
    <row r="515" spans="4:14" x14ac:dyDescent="0.25">
      <c r="D515" s="2"/>
      <c r="E515" s="2"/>
      <c r="N515" s="31"/>
    </row>
    <row r="516" spans="4:14" x14ac:dyDescent="0.25">
      <c r="D516" s="2"/>
      <c r="E516" s="2"/>
      <c r="N516" s="31"/>
    </row>
    <row r="517" spans="4:14" x14ac:dyDescent="0.25">
      <c r="D517" s="2"/>
      <c r="E517" s="2"/>
      <c r="N517" s="31"/>
    </row>
    <row r="518" spans="4:14" x14ac:dyDescent="0.25">
      <c r="D518" s="2"/>
      <c r="E518" s="2"/>
      <c r="N518" s="31"/>
    </row>
    <row r="519" spans="4:14" x14ac:dyDescent="0.25">
      <c r="D519" s="2"/>
      <c r="E519" s="2"/>
      <c r="N519" s="31"/>
    </row>
    <row r="520" spans="4:14" x14ac:dyDescent="0.25">
      <c r="D520" s="2"/>
      <c r="E520" s="2"/>
      <c r="N520" s="31"/>
    </row>
    <row r="521" spans="4:14" x14ac:dyDescent="0.25">
      <c r="D521" s="2"/>
      <c r="E521" s="2"/>
      <c r="N521" s="31"/>
    </row>
    <row r="522" spans="4:14" x14ac:dyDescent="0.25">
      <c r="D522" s="2"/>
      <c r="E522" s="2"/>
      <c r="N522" s="31"/>
    </row>
    <row r="523" spans="4:14" x14ac:dyDescent="0.25">
      <c r="D523" s="2"/>
      <c r="E523" s="2"/>
      <c r="N523" s="31"/>
    </row>
    <row r="524" spans="4:14" x14ac:dyDescent="0.25">
      <c r="D524" s="2"/>
      <c r="E524" s="2"/>
      <c r="N524" s="31"/>
    </row>
    <row r="525" spans="4:14" x14ac:dyDescent="0.25">
      <c r="D525" s="2"/>
      <c r="E525" s="2"/>
      <c r="N525" s="31"/>
    </row>
    <row r="526" spans="4:14" x14ac:dyDescent="0.25">
      <c r="D526" s="2"/>
      <c r="E526" s="2"/>
      <c r="N526" s="31"/>
    </row>
    <row r="527" spans="4:14" x14ac:dyDescent="0.25">
      <c r="D527" s="2"/>
      <c r="E527" s="2"/>
      <c r="N527" s="31"/>
    </row>
    <row r="528" spans="4:14" x14ac:dyDescent="0.25">
      <c r="D528" s="2"/>
      <c r="E528" s="2"/>
      <c r="N528" s="31"/>
    </row>
    <row r="529" spans="4:14" x14ac:dyDescent="0.25">
      <c r="D529" s="2"/>
      <c r="E529" s="2"/>
      <c r="N529" s="31"/>
    </row>
    <row r="530" spans="4:14" x14ac:dyDescent="0.25">
      <c r="D530" s="2"/>
      <c r="E530" s="2"/>
      <c r="N530" s="31"/>
    </row>
    <row r="531" spans="4:14" x14ac:dyDescent="0.25">
      <c r="D531" s="2"/>
      <c r="E531" s="2"/>
      <c r="N531" s="31"/>
    </row>
    <row r="532" spans="4:14" x14ac:dyDescent="0.25">
      <c r="D532" s="2"/>
      <c r="E532" s="2"/>
      <c r="N532" s="31"/>
    </row>
    <row r="533" spans="4:14" x14ac:dyDescent="0.25">
      <c r="D533" s="2"/>
      <c r="E533" s="2"/>
      <c r="N533" s="31"/>
    </row>
    <row r="534" spans="4:14" x14ac:dyDescent="0.25">
      <c r="D534" s="2"/>
      <c r="E534" s="2"/>
      <c r="N534" s="31"/>
    </row>
    <row r="535" spans="4:14" x14ac:dyDescent="0.25">
      <c r="D535" s="2"/>
      <c r="E535" s="2"/>
      <c r="N535" s="31"/>
    </row>
    <row r="536" spans="4:14" x14ac:dyDescent="0.25">
      <c r="D536" s="2"/>
      <c r="E536" s="2"/>
      <c r="N536" s="31"/>
    </row>
    <row r="537" spans="4:14" x14ac:dyDescent="0.25">
      <c r="D537" s="2"/>
      <c r="E537" s="2"/>
      <c r="N537" s="31"/>
    </row>
    <row r="538" spans="4:14" x14ac:dyDescent="0.25">
      <c r="D538" s="2"/>
      <c r="E538" s="2"/>
      <c r="N538" s="31"/>
    </row>
    <row r="539" spans="4:14" x14ac:dyDescent="0.25">
      <c r="D539" s="2"/>
      <c r="E539" s="2"/>
      <c r="N539" s="31"/>
    </row>
    <row r="540" spans="4:14" x14ac:dyDescent="0.25">
      <c r="D540" s="2"/>
      <c r="E540" s="2"/>
      <c r="N540" s="31"/>
    </row>
    <row r="541" spans="4:14" x14ac:dyDescent="0.25">
      <c r="D541" s="2"/>
      <c r="E541" s="2"/>
      <c r="N541" s="31"/>
    </row>
    <row r="542" spans="4:14" x14ac:dyDescent="0.25">
      <c r="D542" s="2"/>
      <c r="E542" s="2"/>
      <c r="N542" s="31"/>
    </row>
    <row r="543" spans="4:14" x14ac:dyDescent="0.25">
      <c r="D543" s="2"/>
      <c r="E543" s="2"/>
      <c r="N543" s="31"/>
    </row>
    <row r="544" spans="4:14" x14ac:dyDescent="0.25">
      <c r="D544" s="2"/>
      <c r="E544" s="2"/>
      <c r="N544" s="31"/>
    </row>
    <row r="545" spans="4:14" x14ac:dyDescent="0.25">
      <c r="D545" s="2"/>
      <c r="E545" s="2"/>
      <c r="N545" s="31"/>
    </row>
    <row r="546" spans="4:14" x14ac:dyDescent="0.25">
      <c r="D546" s="2"/>
      <c r="E546" s="2"/>
      <c r="N546" s="31"/>
    </row>
    <row r="547" spans="4:14" x14ac:dyDescent="0.25">
      <c r="D547" s="2"/>
      <c r="E547" s="2"/>
      <c r="N547" s="31"/>
    </row>
    <row r="548" spans="4:14" x14ac:dyDescent="0.25">
      <c r="D548" s="2"/>
      <c r="E548" s="2"/>
      <c r="N548" s="31"/>
    </row>
    <row r="549" spans="4:14" x14ac:dyDescent="0.25">
      <c r="D549" s="2"/>
      <c r="E549" s="2"/>
      <c r="N549" s="31"/>
    </row>
    <row r="550" spans="4:14" x14ac:dyDescent="0.25">
      <c r="D550" s="2"/>
      <c r="E550" s="2"/>
      <c r="N550" s="31"/>
    </row>
    <row r="551" spans="4:14" x14ac:dyDescent="0.25">
      <c r="D551" s="2"/>
      <c r="E551" s="2"/>
      <c r="N551" s="31"/>
    </row>
    <row r="552" spans="4:14" x14ac:dyDescent="0.25">
      <c r="D552" s="2"/>
      <c r="E552" s="2"/>
      <c r="N552" s="31"/>
    </row>
    <row r="553" spans="4:14" x14ac:dyDescent="0.25">
      <c r="D553" s="2"/>
      <c r="E553" s="2"/>
      <c r="N553" s="31"/>
    </row>
    <row r="554" spans="4:14" x14ac:dyDescent="0.25">
      <c r="D554" s="2"/>
      <c r="E554" s="2"/>
      <c r="N554" s="31"/>
    </row>
    <row r="555" spans="4:14" x14ac:dyDescent="0.25">
      <c r="D555" s="2"/>
      <c r="E555" s="2"/>
      <c r="N555" s="31"/>
    </row>
    <row r="556" spans="4:14" x14ac:dyDescent="0.25">
      <c r="D556" s="2"/>
      <c r="E556" s="2"/>
      <c r="N556" s="31"/>
    </row>
    <row r="557" spans="4:14" x14ac:dyDescent="0.25">
      <c r="D557" s="2"/>
      <c r="E557" s="2"/>
      <c r="N557" s="31"/>
    </row>
    <row r="558" spans="4:14" x14ac:dyDescent="0.25">
      <c r="D558" s="2"/>
      <c r="E558" s="2"/>
      <c r="N558" s="31"/>
    </row>
    <row r="559" spans="4:14" x14ac:dyDescent="0.25">
      <c r="D559" s="2"/>
      <c r="E559" s="2"/>
      <c r="N559" s="31"/>
    </row>
    <row r="560" spans="4:14" x14ac:dyDescent="0.25">
      <c r="D560" s="2"/>
      <c r="E560" s="2"/>
      <c r="N560" s="31"/>
    </row>
    <row r="561" spans="4:14" x14ac:dyDescent="0.25">
      <c r="D561" s="2"/>
      <c r="E561" s="2"/>
      <c r="N561" s="31"/>
    </row>
    <row r="562" spans="4:14" x14ac:dyDescent="0.25">
      <c r="D562" s="2"/>
      <c r="E562" s="2"/>
      <c r="N562" s="31"/>
    </row>
    <row r="563" spans="4:14" x14ac:dyDescent="0.25">
      <c r="D563" s="2"/>
      <c r="E563" s="2"/>
      <c r="N563" s="31"/>
    </row>
    <row r="564" spans="4:14" x14ac:dyDescent="0.25">
      <c r="D564" s="2"/>
      <c r="E564" s="2"/>
      <c r="N564" s="31"/>
    </row>
    <row r="565" spans="4:14" x14ac:dyDescent="0.25">
      <c r="D565" s="2"/>
      <c r="E565" s="2"/>
      <c r="N565" s="31"/>
    </row>
    <row r="566" spans="4:14" x14ac:dyDescent="0.25">
      <c r="D566" s="2"/>
      <c r="E566" s="2"/>
      <c r="N566" s="31"/>
    </row>
    <row r="567" spans="4:14" x14ac:dyDescent="0.25">
      <c r="D567" s="2"/>
      <c r="E567" s="2"/>
      <c r="N567" s="31"/>
    </row>
    <row r="568" spans="4:14" x14ac:dyDescent="0.25">
      <c r="D568" s="2"/>
      <c r="E568" s="2"/>
      <c r="N568" s="31"/>
    </row>
    <row r="569" spans="4:14" x14ac:dyDescent="0.25">
      <c r="D569" s="2"/>
      <c r="E569" s="2"/>
      <c r="N569" s="31"/>
    </row>
    <row r="570" spans="4:14" x14ac:dyDescent="0.25">
      <c r="D570" s="2"/>
      <c r="E570" s="2"/>
      <c r="N570" s="31"/>
    </row>
    <row r="571" spans="4:14" x14ac:dyDescent="0.25">
      <c r="D571" s="2"/>
      <c r="E571" s="2"/>
      <c r="N571" s="31"/>
    </row>
    <row r="572" spans="4:14" x14ac:dyDescent="0.25">
      <c r="D572" s="2"/>
      <c r="E572" s="2"/>
      <c r="N572" s="31"/>
    </row>
    <row r="573" spans="4:14" x14ac:dyDescent="0.25">
      <c r="D573" s="2"/>
      <c r="E573" s="2"/>
      <c r="N573" s="31"/>
    </row>
    <row r="574" spans="4:14" x14ac:dyDescent="0.25">
      <c r="D574" s="2"/>
      <c r="E574" s="2"/>
      <c r="N574" s="31"/>
    </row>
    <row r="575" spans="4:14" x14ac:dyDescent="0.25">
      <c r="D575" s="2"/>
      <c r="E575" s="2"/>
      <c r="N575" s="31"/>
    </row>
    <row r="576" spans="4:14" x14ac:dyDescent="0.25">
      <c r="D576" s="2"/>
      <c r="E576" s="2"/>
      <c r="N576" s="31"/>
    </row>
    <row r="577" spans="4:14" x14ac:dyDescent="0.25">
      <c r="D577" s="2"/>
      <c r="E577" s="2"/>
      <c r="N577" s="31"/>
    </row>
    <row r="578" spans="4:14" x14ac:dyDescent="0.25">
      <c r="D578" s="2"/>
      <c r="E578" s="2"/>
      <c r="N578" s="31"/>
    </row>
    <row r="579" spans="4:14" x14ac:dyDescent="0.25">
      <c r="D579" s="2"/>
      <c r="E579" s="2"/>
      <c r="N579" s="31"/>
    </row>
    <row r="580" spans="4:14" x14ac:dyDescent="0.25">
      <c r="D580" s="2"/>
      <c r="E580" s="2"/>
      <c r="N580" s="31"/>
    </row>
    <row r="581" spans="4:14" x14ac:dyDescent="0.25">
      <c r="D581" s="2"/>
      <c r="E581" s="2"/>
      <c r="N581" s="31"/>
    </row>
    <row r="582" spans="4:14" x14ac:dyDescent="0.25">
      <c r="D582" s="2"/>
      <c r="E582" s="2"/>
      <c r="N582" s="31"/>
    </row>
    <row r="583" spans="4:14" x14ac:dyDescent="0.25">
      <c r="D583" s="2"/>
      <c r="E583" s="2"/>
      <c r="N583" s="31"/>
    </row>
    <row r="584" spans="4:14" x14ac:dyDescent="0.25">
      <c r="D584" s="2"/>
      <c r="E584" s="2"/>
      <c r="N584" s="31"/>
    </row>
    <row r="585" spans="4:14" x14ac:dyDescent="0.25">
      <c r="D585" s="2"/>
      <c r="E585" s="2"/>
      <c r="N585" s="31"/>
    </row>
    <row r="586" spans="4:14" x14ac:dyDescent="0.25">
      <c r="D586" s="2"/>
      <c r="E586" s="2"/>
      <c r="N586" s="31"/>
    </row>
    <row r="587" spans="4:14" x14ac:dyDescent="0.25">
      <c r="D587" s="2"/>
      <c r="E587" s="2"/>
      <c r="N587" s="31"/>
    </row>
    <row r="588" spans="4:14" x14ac:dyDescent="0.25">
      <c r="D588" s="2"/>
      <c r="E588" s="2"/>
      <c r="N588" s="31"/>
    </row>
    <row r="589" spans="4:14" x14ac:dyDescent="0.25">
      <c r="D589" s="2"/>
      <c r="E589" s="2"/>
      <c r="N589" s="31"/>
    </row>
    <row r="590" spans="4:14" x14ac:dyDescent="0.25">
      <c r="D590" s="2"/>
      <c r="E590" s="2"/>
      <c r="N590" s="31"/>
    </row>
    <row r="591" spans="4:14" x14ac:dyDescent="0.25">
      <c r="D591" s="2"/>
      <c r="E591" s="2"/>
      <c r="N591" s="31"/>
    </row>
    <row r="592" spans="4:14" x14ac:dyDescent="0.25">
      <c r="D592" s="2"/>
      <c r="E592" s="2"/>
      <c r="N592" s="31"/>
    </row>
    <row r="593" spans="4:14" x14ac:dyDescent="0.25">
      <c r="D593" s="2"/>
      <c r="E593" s="2"/>
      <c r="N593" s="31"/>
    </row>
    <row r="594" spans="4:14" x14ac:dyDescent="0.25">
      <c r="D594" s="2"/>
      <c r="E594" s="2"/>
      <c r="N594" s="31"/>
    </row>
    <row r="595" spans="4:14" x14ac:dyDescent="0.25">
      <c r="D595" s="2"/>
      <c r="E595" s="2"/>
      <c r="N595" s="31"/>
    </row>
    <row r="596" spans="4:14" x14ac:dyDescent="0.25">
      <c r="D596" s="2"/>
      <c r="E596" s="2"/>
      <c r="N596" s="31"/>
    </row>
    <row r="597" spans="4:14" x14ac:dyDescent="0.25">
      <c r="D597" s="2"/>
      <c r="E597" s="2"/>
      <c r="N597" s="31"/>
    </row>
    <row r="598" spans="4:14" x14ac:dyDescent="0.25">
      <c r="D598" s="2"/>
      <c r="E598" s="2"/>
      <c r="N598" s="31"/>
    </row>
    <row r="599" spans="4:14" x14ac:dyDescent="0.25">
      <c r="D599" s="2"/>
      <c r="E599" s="2"/>
      <c r="N599" s="31"/>
    </row>
    <row r="600" spans="4:14" x14ac:dyDescent="0.25">
      <c r="D600" s="2"/>
      <c r="E600" s="2"/>
      <c r="N600" s="31"/>
    </row>
    <row r="601" spans="4:14" x14ac:dyDescent="0.25">
      <c r="D601" s="2"/>
      <c r="E601" s="2"/>
      <c r="N601" s="31"/>
    </row>
    <row r="602" spans="4:14" x14ac:dyDescent="0.25">
      <c r="D602" s="2"/>
      <c r="E602" s="2"/>
      <c r="N602" s="31"/>
    </row>
    <row r="603" spans="4:14" x14ac:dyDescent="0.25">
      <c r="D603" s="2"/>
      <c r="E603" s="2"/>
      <c r="N603" s="31"/>
    </row>
    <row r="604" spans="4:14" x14ac:dyDescent="0.25">
      <c r="D604" s="2"/>
      <c r="E604" s="2"/>
      <c r="N604" s="31"/>
    </row>
    <row r="605" spans="4:14" x14ac:dyDescent="0.25">
      <c r="D605" s="2"/>
      <c r="E605" s="2"/>
      <c r="N605" s="31"/>
    </row>
    <row r="606" spans="4:14" x14ac:dyDescent="0.25">
      <c r="D606" s="2"/>
      <c r="E606" s="2"/>
      <c r="N606" s="31"/>
    </row>
    <row r="607" spans="4:14" x14ac:dyDescent="0.25">
      <c r="D607" s="2"/>
      <c r="E607" s="2"/>
      <c r="N607" s="31"/>
    </row>
    <row r="608" spans="4:14" x14ac:dyDescent="0.25">
      <c r="D608" s="2"/>
      <c r="E608" s="2"/>
      <c r="N608" s="31"/>
    </row>
    <row r="609" spans="4:14" x14ac:dyDescent="0.25">
      <c r="D609" s="2"/>
      <c r="E609" s="2"/>
      <c r="N609" s="31"/>
    </row>
    <row r="610" spans="4:14" x14ac:dyDescent="0.25">
      <c r="D610" s="2"/>
      <c r="E610" s="2"/>
      <c r="N610" s="31"/>
    </row>
    <row r="611" spans="4:14" x14ac:dyDescent="0.25">
      <c r="D611" s="2"/>
      <c r="E611" s="2"/>
      <c r="N611" s="31"/>
    </row>
    <row r="612" spans="4:14" x14ac:dyDescent="0.25">
      <c r="D612" s="2"/>
      <c r="E612" s="2"/>
      <c r="N612" s="31"/>
    </row>
    <row r="613" spans="4:14" x14ac:dyDescent="0.25">
      <c r="D613" s="2"/>
      <c r="E613" s="2"/>
      <c r="N613" s="31"/>
    </row>
    <row r="614" spans="4:14" x14ac:dyDescent="0.25">
      <c r="D614" s="2"/>
      <c r="E614" s="2"/>
      <c r="N614" s="31"/>
    </row>
    <row r="615" spans="4:14" x14ac:dyDescent="0.25">
      <c r="D615" s="2"/>
      <c r="E615" s="2"/>
      <c r="N615" s="31"/>
    </row>
    <row r="616" spans="4:14" x14ac:dyDescent="0.25">
      <c r="D616" s="2"/>
      <c r="E616" s="2"/>
      <c r="N616" s="31"/>
    </row>
    <row r="617" spans="4:14" x14ac:dyDescent="0.25">
      <c r="D617" s="2"/>
      <c r="E617" s="2"/>
      <c r="N617" s="31"/>
    </row>
    <row r="618" spans="4:14" x14ac:dyDescent="0.25">
      <c r="D618" s="2"/>
      <c r="E618" s="2"/>
      <c r="N618" s="31"/>
    </row>
    <row r="619" spans="4:14" x14ac:dyDescent="0.25">
      <c r="D619" s="2"/>
      <c r="E619" s="2"/>
      <c r="N619" s="31"/>
    </row>
    <row r="620" spans="4:14" x14ac:dyDescent="0.25">
      <c r="D620" s="2"/>
      <c r="E620" s="2"/>
      <c r="N620" s="31"/>
    </row>
    <row r="621" spans="4:14" x14ac:dyDescent="0.25">
      <c r="D621" s="2"/>
      <c r="E621" s="2"/>
      <c r="N621" s="31"/>
    </row>
    <row r="622" spans="4:14" x14ac:dyDescent="0.25">
      <c r="D622" s="2"/>
      <c r="E622" s="2"/>
      <c r="N622" s="31"/>
    </row>
    <row r="623" spans="4:14" x14ac:dyDescent="0.25">
      <c r="D623" s="2"/>
      <c r="E623" s="2"/>
      <c r="N623" s="31"/>
    </row>
    <row r="624" spans="4:14" x14ac:dyDescent="0.25">
      <c r="D624" s="2"/>
      <c r="E624" s="2"/>
      <c r="N624" s="31"/>
    </row>
    <row r="625" spans="4:14" x14ac:dyDescent="0.25">
      <c r="D625" s="2"/>
      <c r="E625" s="2"/>
      <c r="N625" s="31"/>
    </row>
    <row r="626" spans="4:14" x14ac:dyDescent="0.25">
      <c r="D626" s="2"/>
      <c r="E626" s="2"/>
      <c r="N626" s="31"/>
    </row>
    <row r="627" spans="4:14" x14ac:dyDescent="0.25">
      <c r="D627" s="2"/>
      <c r="E627" s="2"/>
      <c r="N627" s="31"/>
    </row>
    <row r="628" spans="4:14" x14ac:dyDescent="0.25">
      <c r="D628" s="2"/>
      <c r="E628" s="2"/>
      <c r="N628" s="31"/>
    </row>
    <row r="629" spans="4:14" x14ac:dyDescent="0.25">
      <c r="D629" s="2"/>
      <c r="E629" s="2"/>
      <c r="N629" s="31"/>
    </row>
    <row r="630" spans="4:14" x14ac:dyDescent="0.25">
      <c r="D630" s="2"/>
      <c r="E630" s="2"/>
      <c r="N630" s="31"/>
    </row>
    <row r="631" spans="4:14" x14ac:dyDescent="0.25">
      <c r="D631" s="2"/>
      <c r="E631" s="2"/>
      <c r="N631" s="31"/>
    </row>
    <row r="632" spans="4:14" x14ac:dyDescent="0.25">
      <c r="D632" s="2"/>
      <c r="E632" s="2"/>
      <c r="N632" s="31"/>
    </row>
    <row r="633" spans="4:14" x14ac:dyDescent="0.25">
      <c r="D633" s="2"/>
      <c r="E633" s="2"/>
      <c r="N633" s="31"/>
    </row>
    <row r="634" spans="4:14" x14ac:dyDescent="0.25">
      <c r="D634" s="2"/>
      <c r="E634" s="2"/>
      <c r="N634" s="31"/>
    </row>
    <row r="635" spans="4:14" x14ac:dyDescent="0.25">
      <c r="D635" s="2"/>
      <c r="E635" s="2"/>
      <c r="N635" s="31"/>
    </row>
    <row r="636" spans="4:14" x14ac:dyDescent="0.25">
      <c r="D636" s="2"/>
      <c r="E636" s="2"/>
      <c r="N636" s="31"/>
    </row>
    <row r="637" spans="4:14" x14ac:dyDescent="0.25">
      <c r="D637" s="2"/>
      <c r="E637" s="2"/>
      <c r="N637" s="31"/>
    </row>
    <row r="638" spans="4:14" x14ac:dyDescent="0.25">
      <c r="D638" s="2"/>
      <c r="E638" s="2"/>
      <c r="N638" s="31"/>
    </row>
    <row r="639" spans="4:14" x14ac:dyDescent="0.25">
      <c r="D639" s="2"/>
      <c r="E639" s="2"/>
      <c r="N639" s="31"/>
    </row>
    <row r="640" spans="4:14" x14ac:dyDescent="0.25">
      <c r="D640" s="2"/>
      <c r="E640" s="2"/>
      <c r="N640" s="31"/>
    </row>
    <row r="641" spans="4:14" x14ac:dyDescent="0.25">
      <c r="D641" s="2"/>
      <c r="E641" s="2"/>
      <c r="N641" s="31"/>
    </row>
    <row r="642" spans="4:14" x14ac:dyDescent="0.25">
      <c r="D642" s="2"/>
      <c r="E642" s="2"/>
      <c r="N642" s="31"/>
    </row>
    <row r="643" spans="4:14" x14ac:dyDescent="0.25">
      <c r="D643" s="2"/>
      <c r="E643" s="2"/>
      <c r="N643" s="31"/>
    </row>
    <row r="644" spans="4:14" x14ac:dyDescent="0.25">
      <c r="D644" s="2"/>
      <c r="E644" s="2"/>
      <c r="N644" s="31"/>
    </row>
    <row r="645" spans="4:14" x14ac:dyDescent="0.25">
      <c r="D645" s="2"/>
      <c r="E645" s="2"/>
      <c r="N645" s="31"/>
    </row>
    <row r="646" spans="4:14" x14ac:dyDescent="0.25">
      <c r="D646" s="2"/>
      <c r="E646" s="2"/>
      <c r="N646" s="31"/>
    </row>
    <row r="647" spans="4:14" x14ac:dyDescent="0.25">
      <c r="D647" s="2"/>
      <c r="E647" s="2"/>
      <c r="N647" s="31"/>
    </row>
    <row r="648" spans="4:14" x14ac:dyDescent="0.25">
      <c r="D648" s="2"/>
      <c r="E648" s="2"/>
      <c r="N648" s="31"/>
    </row>
    <row r="649" spans="4:14" x14ac:dyDescent="0.25">
      <c r="D649" s="2"/>
      <c r="E649" s="2"/>
      <c r="N649" s="31"/>
    </row>
    <row r="650" spans="4:14" x14ac:dyDescent="0.25">
      <c r="D650" s="2"/>
      <c r="E650" s="2"/>
      <c r="N650" s="31"/>
    </row>
    <row r="651" spans="4:14" x14ac:dyDescent="0.25">
      <c r="D651" s="2"/>
      <c r="E651" s="2"/>
      <c r="N651" s="31"/>
    </row>
    <row r="652" spans="4:14" x14ac:dyDescent="0.25">
      <c r="D652" s="2"/>
      <c r="E652" s="2"/>
      <c r="N652" s="31"/>
    </row>
    <row r="653" spans="4:14" x14ac:dyDescent="0.25">
      <c r="D653" s="2"/>
      <c r="E653" s="2"/>
      <c r="N653" s="31"/>
    </row>
    <row r="654" spans="4:14" x14ac:dyDescent="0.25">
      <c r="D654" s="2"/>
      <c r="E654" s="2"/>
      <c r="N654" s="31"/>
    </row>
    <row r="655" spans="4:14" x14ac:dyDescent="0.25">
      <c r="D655" s="2"/>
      <c r="E655" s="2"/>
      <c r="N655" s="31"/>
    </row>
    <row r="656" spans="4:14" x14ac:dyDescent="0.25">
      <c r="D656" s="2"/>
      <c r="E656" s="2"/>
      <c r="N656" s="31"/>
    </row>
    <row r="657" spans="4:14" x14ac:dyDescent="0.25">
      <c r="D657" s="2"/>
      <c r="E657" s="2"/>
      <c r="N657" s="31"/>
    </row>
    <row r="658" spans="4:14" x14ac:dyDescent="0.25">
      <c r="D658" s="2"/>
      <c r="E658" s="2"/>
      <c r="N658" s="31"/>
    </row>
    <row r="659" spans="4:14" x14ac:dyDescent="0.25">
      <c r="D659" s="2"/>
      <c r="E659" s="2"/>
      <c r="N659" s="31"/>
    </row>
    <row r="660" spans="4:14" x14ac:dyDescent="0.25">
      <c r="D660" s="2"/>
      <c r="E660" s="2"/>
      <c r="N660" s="31"/>
    </row>
    <row r="661" spans="4:14" x14ac:dyDescent="0.25">
      <c r="D661" s="2"/>
      <c r="E661" s="2"/>
      <c r="N661" s="31"/>
    </row>
    <row r="662" spans="4:14" x14ac:dyDescent="0.25">
      <c r="D662" s="2"/>
      <c r="E662" s="2"/>
      <c r="N662" s="31"/>
    </row>
    <row r="663" spans="4:14" x14ac:dyDescent="0.25">
      <c r="D663" s="2"/>
      <c r="E663" s="2"/>
      <c r="N663" s="31"/>
    </row>
    <row r="664" spans="4:14" x14ac:dyDescent="0.25">
      <c r="D664" s="2"/>
      <c r="E664" s="2"/>
      <c r="N664" s="31"/>
    </row>
    <row r="665" spans="4:14" x14ac:dyDescent="0.25">
      <c r="D665" s="2"/>
      <c r="E665" s="2"/>
      <c r="N665" s="31"/>
    </row>
    <row r="666" spans="4:14" x14ac:dyDescent="0.25">
      <c r="D666" s="2"/>
      <c r="E666" s="2"/>
      <c r="N666" s="31"/>
    </row>
    <row r="667" spans="4:14" x14ac:dyDescent="0.25">
      <c r="D667" s="2"/>
      <c r="E667" s="2"/>
      <c r="N667" s="31"/>
    </row>
    <row r="668" spans="4:14" x14ac:dyDescent="0.25">
      <c r="D668" s="2"/>
      <c r="E668" s="2"/>
      <c r="N668" s="31"/>
    </row>
    <row r="669" spans="4:14" x14ac:dyDescent="0.25">
      <c r="D669" s="2"/>
      <c r="E669" s="2"/>
      <c r="N669" s="31"/>
    </row>
    <row r="670" spans="4:14" x14ac:dyDescent="0.25">
      <c r="D670" s="2"/>
      <c r="E670" s="2"/>
      <c r="N670" s="31"/>
    </row>
    <row r="671" spans="4:14" x14ac:dyDescent="0.25">
      <c r="D671" s="2"/>
      <c r="E671" s="2"/>
      <c r="N671" s="31"/>
    </row>
    <row r="672" spans="4:14" x14ac:dyDescent="0.25">
      <c r="D672" s="2"/>
      <c r="E672" s="2"/>
      <c r="N672" s="31"/>
    </row>
    <row r="673" spans="4:14" x14ac:dyDescent="0.25">
      <c r="D673" s="2"/>
      <c r="E673" s="2"/>
      <c r="N673" s="31"/>
    </row>
    <row r="674" spans="4:14" x14ac:dyDescent="0.25">
      <c r="D674" s="2"/>
      <c r="E674" s="2"/>
      <c r="N674" s="31"/>
    </row>
    <row r="675" spans="4:14" x14ac:dyDescent="0.25">
      <c r="D675" s="2"/>
      <c r="E675" s="2"/>
      <c r="N675" s="31"/>
    </row>
    <row r="676" spans="4:14" x14ac:dyDescent="0.25">
      <c r="D676" s="2"/>
      <c r="E676" s="2"/>
      <c r="N676" s="31"/>
    </row>
    <row r="677" spans="4:14" x14ac:dyDescent="0.25">
      <c r="D677" s="2"/>
      <c r="E677" s="2"/>
      <c r="N677" s="31"/>
    </row>
    <row r="678" spans="4:14" x14ac:dyDescent="0.25">
      <c r="D678" s="2"/>
      <c r="E678" s="2"/>
      <c r="N678" s="31"/>
    </row>
    <row r="679" spans="4:14" x14ac:dyDescent="0.25">
      <c r="D679" s="2"/>
      <c r="E679" s="2"/>
      <c r="N679" s="31"/>
    </row>
    <row r="680" spans="4:14" x14ac:dyDescent="0.25">
      <c r="D680" s="2"/>
      <c r="E680" s="2"/>
      <c r="N680" s="31"/>
    </row>
    <row r="681" spans="4:14" x14ac:dyDescent="0.25">
      <c r="D681" s="2"/>
      <c r="E681" s="2"/>
      <c r="N681" s="31"/>
    </row>
    <row r="682" spans="4:14" x14ac:dyDescent="0.25">
      <c r="D682" s="2"/>
      <c r="E682" s="2"/>
      <c r="N682" s="31"/>
    </row>
    <row r="683" spans="4:14" x14ac:dyDescent="0.25">
      <c r="D683" s="2"/>
      <c r="E683" s="2"/>
      <c r="N683" s="31"/>
    </row>
    <row r="684" spans="4:14" x14ac:dyDescent="0.25">
      <c r="D684" s="2"/>
      <c r="E684" s="2"/>
      <c r="N684" s="31"/>
    </row>
    <row r="685" spans="4:14" x14ac:dyDescent="0.25">
      <c r="D685" s="2"/>
      <c r="E685" s="2"/>
      <c r="N685" s="31"/>
    </row>
    <row r="686" spans="4:14" x14ac:dyDescent="0.25">
      <c r="D686" s="2"/>
      <c r="E686" s="2"/>
      <c r="N686" s="31"/>
    </row>
    <row r="687" spans="4:14" x14ac:dyDescent="0.25">
      <c r="D687" s="2"/>
      <c r="E687" s="2"/>
      <c r="N687" s="31"/>
    </row>
    <row r="688" spans="4:14" x14ac:dyDescent="0.25">
      <c r="D688" s="2"/>
      <c r="E688" s="2"/>
      <c r="N688" s="31"/>
    </row>
    <row r="689" spans="4:14" x14ac:dyDescent="0.25">
      <c r="D689" s="2"/>
      <c r="E689" s="2"/>
      <c r="N689" s="31"/>
    </row>
    <row r="690" spans="4:14" x14ac:dyDescent="0.25">
      <c r="D690" s="2"/>
      <c r="E690" s="2"/>
      <c r="N690" s="31"/>
    </row>
    <row r="691" spans="4:14" x14ac:dyDescent="0.25">
      <c r="D691" s="2"/>
      <c r="E691" s="2"/>
      <c r="N691" s="31"/>
    </row>
    <row r="692" spans="4:14" x14ac:dyDescent="0.25">
      <c r="D692" s="2"/>
      <c r="E692" s="2"/>
      <c r="N692" s="31"/>
    </row>
    <row r="693" spans="4:14" x14ac:dyDescent="0.25">
      <c r="D693" s="2"/>
      <c r="E693" s="2"/>
      <c r="N693" s="31"/>
    </row>
    <row r="694" spans="4:14" x14ac:dyDescent="0.25">
      <c r="D694" s="2"/>
      <c r="E694" s="2"/>
      <c r="N694" s="31"/>
    </row>
    <row r="695" spans="4:14" x14ac:dyDescent="0.25">
      <c r="D695" s="2"/>
      <c r="E695" s="2"/>
      <c r="N695" s="31"/>
    </row>
    <row r="696" spans="4:14" x14ac:dyDescent="0.25">
      <c r="D696" s="2"/>
      <c r="E696" s="2"/>
      <c r="N696" s="31"/>
    </row>
    <row r="697" spans="4:14" x14ac:dyDescent="0.25">
      <c r="D697" s="2"/>
      <c r="E697" s="2"/>
      <c r="N697" s="31"/>
    </row>
    <row r="698" spans="4:14" x14ac:dyDescent="0.25">
      <c r="D698" s="2"/>
      <c r="E698" s="2"/>
      <c r="N698" s="31"/>
    </row>
    <row r="699" spans="4:14" x14ac:dyDescent="0.25">
      <c r="D699" s="2"/>
      <c r="E699" s="2"/>
      <c r="N699" s="31"/>
    </row>
    <row r="700" spans="4:14" x14ac:dyDescent="0.25">
      <c r="D700" s="2"/>
      <c r="E700" s="2"/>
      <c r="N700" s="31"/>
    </row>
    <row r="701" spans="4:14" x14ac:dyDescent="0.25">
      <c r="D701" s="2"/>
      <c r="E701" s="2"/>
      <c r="N701" s="31"/>
    </row>
    <row r="702" spans="4:14" x14ac:dyDescent="0.25">
      <c r="D702" s="2"/>
      <c r="E702" s="2"/>
      <c r="N702" s="31"/>
    </row>
    <row r="703" spans="4:14" x14ac:dyDescent="0.25">
      <c r="D703" s="2"/>
      <c r="E703" s="2"/>
      <c r="N703" s="31"/>
    </row>
    <row r="704" spans="4:14" x14ac:dyDescent="0.25">
      <c r="D704" s="2"/>
      <c r="E704" s="2"/>
      <c r="N704" s="31"/>
    </row>
    <row r="705" spans="4:14" x14ac:dyDescent="0.25">
      <c r="D705" s="2"/>
      <c r="E705" s="2"/>
      <c r="N705" s="31"/>
    </row>
    <row r="706" spans="4:14" x14ac:dyDescent="0.25">
      <c r="D706" s="2"/>
      <c r="E706" s="2"/>
      <c r="N706" s="31"/>
    </row>
    <row r="707" spans="4:14" x14ac:dyDescent="0.25">
      <c r="D707" s="2"/>
      <c r="E707" s="2"/>
      <c r="N707" s="31"/>
    </row>
    <row r="708" spans="4:14" x14ac:dyDescent="0.25">
      <c r="D708" s="2"/>
      <c r="E708" s="2"/>
      <c r="N708" s="31"/>
    </row>
    <row r="709" spans="4:14" x14ac:dyDescent="0.25">
      <c r="D709" s="2"/>
      <c r="E709" s="2"/>
      <c r="N709" s="31"/>
    </row>
    <row r="710" spans="4:14" x14ac:dyDescent="0.25">
      <c r="D710" s="2"/>
      <c r="E710" s="2"/>
      <c r="N710" s="31"/>
    </row>
    <row r="711" spans="4:14" x14ac:dyDescent="0.25">
      <c r="D711" s="2"/>
      <c r="E711" s="2"/>
      <c r="N711" s="31"/>
    </row>
    <row r="712" spans="4:14" x14ac:dyDescent="0.25">
      <c r="D712" s="2"/>
      <c r="E712" s="2"/>
      <c r="N712" s="31"/>
    </row>
    <row r="713" spans="4:14" x14ac:dyDescent="0.25">
      <c r="D713" s="2"/>
      <c r="E713" s="2"/>
      <c r="N713" s="31"/>
    </row>
    <row r="714" spans="4:14" x14ac:dyDescent="0.25">
      <c r="D714" s="2"/>
      <c r="E714" s="2"/>
      <c r="N714" s="31"/>
    </row>
    <row r="715" spans="4:14" x14ac:dyDescent="0.25">
      <c r="D715" s="2"/>
      <c r="E715" s="2"/>
      <c r="N715" s="31"/>
    </row>
    <row r="716" spans="4:14" x14ac:dyDescent="0.25">
      <c r="D716" s="2"/>
      <c r="E716" s="2"/>
      <c r="N716" s="31"/>
    </row>
    <row r="717" spans="4:14" x14ac:dyDescent="0.25">
      <c r="D717" s="2"/>
      <c r="E717" s="2"/>
      <c r="N717" s="31"/>
    </row>
    <row r="718" spans="4:14" x14ac:dyDescent="0.25">
      <c r="D718" s="2"/>
      <c r="E718" s="2"/>
      <c r="N718" s="31"/>
    </row>
    <row r="719" spans="4:14" x14ac:dyDescent="0.25">
      <c r="D719" s="2"/>
      <c r="E719" s="2"/>
      <c r="N719" s="31"/>
    </row>
    <row r="720" spans="4:14" x14ac:dyDescent="0.25">
      <c r="D720" s="2"/>
      <c r="E720" s="2"/>
      <c r="N720" s="31"/>
    </row>
    <row r="721" spans="4:14" x14ac:dyDescent="0.25">
      <c r="D721" s="2"/>
      <c r="E721" s="2"/>
      <c r="N721" s="31"/>
    </row>
    <row r="722" spans="4:14" x14ac:dyDescent="0.25">
      <c r="D722" s="2"/>
      <c r="E722" s="2"/>
      <c r="N722" s="31"/>
    </row>
    <row r="723" spans="4:14" x14ac:dyDescent="0.25">
      <c r="D723" s="2"/>
      <c r="E723" s="2"/>
      <c r="N723" s="31"/>
    </row>
    <row r="724" spans="4:14" x14ac:dyDescent="0.25">
      <c r="D724" s="2"/>
      <c r="E724" s="2"/>
      <c r="N724" s="31"/>
    </row>
    <row r="725" spans="4:14" x14ac:dyDescent="0.25">
      <c r="D725" s="2"/>
      <c r="E725" s="2"/>
      <c r="N725" s="31"/>
    </row>
    <row r="726" spans="4:14" x14ac:dyDescent="0.25">
      <c r="D726" s="2"/>
      <c r="E726" s="2"/>
      <c r="N726" s="31"/>
    </row>
    <row r="727" spans="4:14" x14ac:dyDescent="0.25">
      <c r="D727" s="2"/>
      <c r="E727" s="2"/>
      <c r="N727" s="31"/>
    </row>
    <row r="728" spans="4:14" x14ac:dyDescent="0.25">
      <c r="D728" s="2"/>
      <c r="E728" s="2"/>
      <c r="N728" s="31"/>
    </row>
    <row r="729" spans="4:14" x14ac:dyDescent="0.25">
      <c r="D729" s="2"/>
      <c r="E729" s="2"/>
      <c r="N729" s="31"/>
    </row>
    <row r="730" spans="4:14" x14ac:dyDescent="0.25">
      <c r="D730" s="2"/>
      <c r="E730" s="2"/>
      <c r="N730" s="31"/>
    </row>
    <row r="731" spans="4:14" x14ac:dyDescent="0.25">
      <c r="D731" s="2"/>
      <c r="E731" s="2"/>
      <c r="N731" s="31"/>
    </row>
    <row r="732" spans="4:14" x14ac:dyDescent="0.25">
      <c r="D732" s="2"/>
      <c r="E732" s="2"/>
      <c r="N732" s="31"/>
    </row>
    <row r="733" spans="4:14" x14ac:dyDescent="0.25">
      <c r="D733" s="2"/>
      <c r="E733" s="2"/>
      <c r="N733" s="31"/>
    </row>
    <row r="734" spans="4:14" x14ac:dyDescent="0.25">
      <c r="D734" s="2"/>
      <c r="E734" s="2"/>
      <c r="N734" s="31"/>
    </row>
    <row r="735" spans="4:14" x14ac:dyDescent="0.25">
      <c r="D735" s="2"/>
      <c r="E735" s="2"/>
      <c r="N735" s="31"/>
    </row>
    <row r="736" spans="4:14" x14ac:dyDescent="0.25">
      <c r="D736" s="2"/>
      <c r="E736" s="2"/>
      <c r="N736" s="31"/>
    </row>
    <row r="737" spans="4:14" x14ac:dyDescent="0.25">
      <c r="D737" s="2"/>
      <c r="E737" s="2"/>
      <c r="N737" s="31"/>
    </row>
    <row r="738" spans="4:14" x14ac:dyDescent="0.25">
      <c r="D738" s="2"/>
      <c r="E738" s="2"/>
      <c r="N738" s="31"/>
    </row>
    <row r="739" spans="4:14" x14ac:dyDescent="0.25">
      <c r="D739" s="2"/>
      <c r="E739" s="2"/>
      <c r="N739" s="31"/>
    </row>
    <row r="740" spans="4:14" x14ac:dyDescent="0.25">
      <c r="D740" s="2"/>
      <c r="E740" s="2"/>
      <c r="N740" s="31"/>
    </row>
    <row r="741" spans="4:14" x14ac:dyDescent="0.25">
      <c r="D741" s="2"/>
      <c r="E741" s="2"/>
      <c r="N741" s="31"/>
    </row>
    <row r="742" spans="4:14" x14ac:dyDescent="0.25">
      <c r="D742" s="2"/>
      <c r="E742" s="2"/>
      <c r="N742" s="31"/>
    </row>
    <row r="743" spans="4:14" x14ac:dyDescent="0.25">
      <c r="D743" s="2"/>
      <c r="E743" s="2"/>
      <c r="N743" s="31"/>
    </row>
    <row r="744" spans="4:14" x14ac:dyDescent="0.25">
      <c r="D744" s="2"/>
      <c r="E744" s="2"/>
      <c r="N744" s="31"/>
    </row>
    <row r="745" spans="4:14" x14ac:dyDescent="0.25">
      <c r="D745" s="2"/>
      <c r="E745" s="2"/>
      <c r="N745" s="31"/>
    </row>
    <row r="746" spans="4:14" x14ac:dyDescent="0.25">
      <c r="D746" s="2"/>
      <c r="E746" s="2"/>
      <c r="N746" s="31"/>
    </row>
    <row r="747" spans="4:14" x14ac:dyDescent="0.25">
      <c r="D747" s="2"/>
      <c r="E747" s="2"/>
      <c r="N747" s="31"/>
    </row>
    <row r="748" spans="4:14" x14ac:dyDescent="0.25">
      <c r="D748" s="2"/>
      <c r="E748" s="2"/>
      <c r="N748" s="31"/>
    </row>
    <row r="749" spans="4:14" x14ac:dyDescent="0.25">
      <c r="D749" s="2"/>
      <c r="E749" s="2"/>
      <c r="N749" s="31"/>
    </row>
    <row r="750" spans="4:14" x14ac:dyDescent="0.25">
      <c r="D750" s="2"/>
      <c r="E750" s="2"/>
      <c r="N750" s="31"/>
    </row>
    <row r="751" spans="4:14" x14ac:dyDescent="0.25">
      <c r="D751" s="2"/>
      <c r="E751" s="2"/>
      <c r="N751" s="31"/>
    </row>
    <row r="752" spans="4:14" x14ac:dyDescent="0.25">
      <c r="D752" s="2"/>
      <c r="E752" s="2"/>
      <c r="N752" s="31"/>
    </row>
    <row r="753" spans="4:14" x14ac:dyDescent="0.25">
      <c r="D753" s="2"/>
      <c r="E753" s="2"/>
      <c r="N753" s="31"/>
    </row>
    <row r="754" spans="4:14" x14ac:dyDescent="0.25">
      <c r="D754" s="2"/>
      <c r="E754" s="2"/>
      <c r="N754" s="31"/>
    </row>
    <row r="755" spans="4:14" x14ac:dyDescent="0.25">
      <c r="D755" s="2"/>
      <c r="E755" s="2"/>
      <c r="N755" s="31"/>
    </row>
    <row r="756" spans="4:14" x14ac:dyDescent="0.25">
      <c r="D756" s="2"/>
      <c r="E756" s="2"/>
      <c r="N756" s="31"/>
    </row>
    <row r="757" spans="4:14" x14ac:dyDescent="0.25">
      <c r="D757" s="2"/>
      <c r="E757" s="2"/>
      <c r="N757" s="31"/>
    </row>
    <row r="758" spans="4:14" x14ac:dyDescent="0.25">
      <c r="D758" s="2"/>
      <c r="E758" s="2"/>
      <c r="N758" s="31"/>
    </row>
    <row r="759" spans="4:14" x14ac:dyDescent="0.25">
      <c r="D759" s="2"/>
      <c r="E759" s="2"/>
      <c r="N759" s="31"/>
    </row>
    <row r="760" spans="4:14" x14ac:dyDescent="0.25">
      <c r="D760" s="2"/>
      <c r="E760" s="2"/>
      <c r="N760" s="31"/>
    </row>
    <row r="761" spans="4:14" x14ac:dyDescent="0.25">
      <c r="D761" s="2"/>
      <c r="E761" s="2"/>
      <c r="N761" s="31"/>
    </row>
    <row r="762" spans="4:14" x14ac:dyDescent="0.25">
      <c r="D762" s="2"/>
      <c r="E762" s="2"/>
      <c r="N762" s="31"/>
    </row>
    <row r="763" spans="4:14" x14ac:dyDescent="0.25">
      <c r="D763" s="2"/>
      <c r="E763" s="2"/>
      <c r="N763" s="31"/>
    </row>
    <row r="764" spans="4:14" x14ac:dyDescent="0.25">
      <c r="D764" s="2"/>
      <c r="E764" s="2"/>
      <c r="N764" s="31"/>
    </row>
    <row r="765" spans="4:14" x14ac:dyDescent="0.25">
      <c r="D765" s="2"/>
      <c r="E765" s="2"/>
      <c r="N765" s="31"/>
    </row>
    <row r="766" spans="4:14" x14ac:dyDescent="0.25">
      <c r="D766" s="2"/>
      <c r="E766" s="2"/>
      <c r="N766" s="31"/>
    </row>
    <row r="767" spans="4:14" x14ac:dyDescent="0.25">
      <c r="D767" s="2"/>
      <c r="E767" s="2"/>
      <c r="N767" s="31"/>
    </row>
    <row r="768" spans="4:14" x14ac:dyDescent="0.25">
      <c r="D768" s="2"/>
      <c r="E768" s="2"/>
      <c r="N768" s="31"/>
    </row>
    <row r="769" spans="4:14" x14ac:dyDescent="0.25">
      <c r="D769" s="2"/>
      <c r="E769" s="2"/>
      <c r="N769" s="31"/>
    </row>
    <row r="770" spans="4:14" x14ac:dyDescent="0.25">
      <c r="D770" s="2"/>
      <c r="E770" s="2"/>
      <c r="N770" s="31"/>
    </row>
    <row r="771" spans="4:14" x14ac:dyDescent="0.25">
      <c r="D771" s="2"/>
      <c r="E771" s="2"/>
      <c r="N771" s="31"/>
    </row>
    <row r="772" spans="4:14" x14ac:dyDescent="0.25">
      <c r="D772" s="2"/>
      <c r="E772" s="2"/>
      <c r="N772" s="31"/>
    </row>
    <row r="773" spans="4:14" x14ac:dyDescent="0.25">
      <c r="D773" s="2"/>
      <c r="E773" s="2"/>
      <c r="N773" s="31"/>
    </row>
    <row r="774" spans="4:14" x14ac:dyDescent="0.25">
      <c r="D774" s="2"/>
      <c r="E774" s="2"/>
      <c r="N774" s="31"/>
    </row>
    <row r="775" spans="4:14" x14ac:dyDescent="0.25">
      <c r="D775" s="2"/>
      <c r="E775" s="2"/>
      <c r="N775" s="31"/>
    </row>
    <row r="776" spans="4:14" x14ac:dyDescent="0.25">
      <c r="D776" s="2"/>
      <c r="E776" s="2"/>
      <c r="N776" s="31"/>
    </row>
    <row r="777" spans="4:14" x14ac:dyDescent="0.25">
      <c r="D777" s="2"/>
      <c r="E777" s="2"/>
      <c r="N777" s="31"/>
    </row>
    <row r="778" spans="4:14" x14ac:dyDescent="0.25">
      <c r="D778" s="2"/>
      <c r="E778" s="2"/>
      <c r="N778" s="31"/>
    </row>
    <row r="779" spans="4:14" x14ac:dyDescent="0.25">
      <c r="D779" s="2"/>
      <c r="E779" s="2"/>
      <c r="N779" s="31"/>
    </row>
    <row r="780" spans="4:14" x14ac:dyDescent="0.25">
      <c r="D780" s="2"/>
      <c r="E780" s="2"/>
      <c r="N780" s="31"/>
    </row>
    <row r="781" spans="4:14" x14ac:dyDescent="0.25">
      <c r="D781" s="2"/>
      <c r="E781" s="2"/>
      <c r="N781" s="31"/>
    </row>
    <row r="782" spans="4:14" x14ac:dyDescent="0.25">
      <c r="D782" s="2"/>
      <c r="E782" s="2"/>
      <c r="N782" s="31"/>
    </row>
    <row r="783" spans="4:14" x14ac:dyDescent="0.25">
      <c r="D783" s="2"/>
      <c r="E783" s="2"/>
      <c r="N783" s="31"/>
    </row>
    <row r="784" spans="4:14" x14ac:dyDescent="0.25">
      <c r="D784" s="2"/>
      <c r="E784" s="2"/>
      <c r="N784" s="31"/>
    </row>
    <row r="785" spans="4:14" x14ac:dyDescent="0.25">
      <c r="D785" s="2"/>
      <c r="E785" s="2"/>
      <c r="N785" s="31"/>
    </row>
    <row r="786" spans="4:14" x14ac:dyDescent="0.25">
      <c r="D786" s="2"/>
      <c r="E786" s="2"/>
      <c r="N786" s="31"/>
    </row>
    <row r="787" spans="4:14" x14ac:dyDescent="0.25">
      <c r="D787" s="2"/>
      <c r="E787" s="2"/>
      <c r="N787" s="31"/>
    </row>
    <row r="788" spans="4:14" x14ac:dyDescent="0.25">
      <c r="D788" s="2"/>
      <c r="E788" s="2"/>
      <c r="N788" s="31"/>
    </row>
    <row r="789" spans="4:14" x14ac:dyDescent="0.25">
      <c r="D789" s="2"/>
      <c r="E789" s="2"/>
      <c r="N789" s="31"/>
    </row>
    <row r="790" spans="4:14" x14ac:dyDescent="0.25">
      <c r="D790" s="2"/>
      <c r="E790" s="2"/>
      <c r="N790" s="31"/>
    </row>
    <row r="791" spans="4:14" x14ac:dyDescent="0.25">
      <c r="D791" s="2"/>
      <c r="E791" s="2"/>
      <c r="N791" s="31"/>
    </row>
    <row r="792" spans="4:14" x14ac:dyDescent="0.25">
      <c r="D792" s="2"/>
      <c r="E792" s="2"/>
      <c r="N792" s="31"/>
    </row>
    <row r="793" spans="4:14" x14ac:dyDescent="0.25">
      <c r="D793" s="2"/>
      <c r="E793" s="2"/>
      <c r="N793" s="31"/>
    </row>
    <row r="794" spans="4:14" x14ac:dyDescent="0.25">
      <c r="D794" s="2"/>
      <c r="E794" s="2"/>
      <c r="N794" s="31"/>
    </row>
    <row r="795" spans="4:14" x14ac:dyDescent="0.25">
      <c r="D795" s="2"/>
      <c r="E795" s="2"/>
      <c r="N795" s="31"/>
    </row>
    <row r="796" spans="4:14" x14ac:dyDescent="0.25">
      <c r="D796" s="2"/>
      <c r="E796" s="2"/>
      <c r="N796" s="31"/>
    </row>
    <row r="797" spans="4:14" x14ac:dyDescent="0.25">
      <c r="D797" s="2"/>
      <c r="E797" s="2"/>
      <c r="N797" s="31"/>
    </row>
    <row r="798" spans="4:14" x14ac:dyDescent="0.25">
      <c r="D798" s="2"/>
      <c r="E798" s="2"/>
      <c r="N798" s="31"/>
    </row>
    <row r="799" spans="4:14" x14ac:dyDescent="0.25">
      <c r="D799" s="2"/>
      <c r="E799" s="2"/>
      <c r="N799" s="31"/>
    </row>
    <row r="800" spans="4:14" x14ac:dyDescent="0.25">
      <c r="D800" s="2"/>
      <c r="E800" s="2"/>
      <c r="N800" s="31"/>
    </row>
    <row r="801" spans="4:14" x14ac:dyDescent="0.25">
      <c r="D801" s="2"/>
      <c r="E801" s="2"/>
      <c r="N801" s="31"/>
    </row>
    <row r="802" spans="4:14" x14ac:dyDescent="0.25">
      <c r="D802" s="2"/>
      <c r="E802" s="2"/>
      <c r="N802" s="31"/>
    </row>
    <row r="803" spans="4:14" x14ac:dyDescent="0.25">
      <c r="D803" s="2"/>
      <c r="E803" s="2"/>
      <c r="N803" s="31"/>
    </row>
    <row r="804" spans="4:14" x14ac:dyDescent="0.25">
      <c r="D804" s="2"/>
      <c r="E804" s="2"/>
      <c r="N804" s="31"/>
    </row>
    <row r="805" spans="4:14" x14ac:dyDescent="0.25">
      <c r="D805" s="2"/>
      <c r="E805" s="2"/>
      <c r="N805" s="31"/>
    </row>
    <row r="806" spans="4:14" x14ac:dyDescent="0.25">
      <c r="D806" s="2"/>
      <c r="E806" s="2"/>
      <c r="N806" s="31"/>
    </row>
    <row r="807" spans="4:14" x14ac:dyDescent="0.25">
      <c r="D807" s="2"/>
      <c r="E807" s="2"/>
      <c r="N807" s="31"/>
    </row>
    <row r="808" spans="4:14" x14ac:dyDescent="0.25">
      <c r="D808" s="2"/>
      <c r="E808" s="2"/>
      <c r="N808" s="31"/>
    </row>
    <row r="809" spans="4:14" x14ac:dyDescent="0.25">
      <c r="D809" s="2"/>
      <c r="E809" s="2"/>
      <c r="N809" s="31"/>
    </row>
    <row r="810" spans="4:14" x14ac:dyDescent="0.25">
      <c r="D810" s="2"/>
      <c r="E810" s="2"/>
      <c r="N810" s="31"/>
    </row>
    <row r="811" spans="4:14" x14ac:dyDescent="0.25">
      <c r="D811" s="2"/>
      <c r="E811" s="2"/>
      <c r="N811" s="31"/>
    </row>
    <row r="812" spans="4:14" x14ac:dyDescent="0.25">
      <c r="D812" s="2"/>
      <c r="E812" s="2"/>
      <c r="N812" s="31"/>
    </row>
    <row r="813" spans="4:14" x14ac:dyDescent="0.25">
      <c r="D813" s="2"/>
      <c r="E813" s="2"/>
      <c r="N813" s="31"/>
    </row>
    <row r="814" spans="4:14" x14ac:dyDescent="0.25">
      <c r="D814" s="2"/>
      <c r="E814" s="2"/>
      <c r="N814" s="31"/>
    </row>
    <row r="815" spans="4:14" x14ac:dyDescent="0.25">
      <c r="D815" s="2"/>
      <c r="E815" s="2"/>
      <c r="N815" s="31"/>
    </row>
    <row r="816" spans="4:14" x14ac:dyDescent="0.25">
      <c r="D816" s="2"/>
      <c r="E816" s="2"/>
      <c r="N816" s="31"/>
    </row>
    <row r="817" spans="4:14" x14ac:dyDescent="0.25">
      <c r="D817" s="2"/>
      <c r="E817" s="2"/>
      <c r="N817" s="31"/>
    </row>
    <row r="818" spans="4:14" x14ac:dyDescent="0.25">
      <c r="D818" s="2"/>
      <c r="E818" s="2"/>
      <c r="N818" s="31"/>
    </row>
    <row r="819" spans="4:14" x14ac:dyDescent="0.25">
      <c r="D819" s="2"/>
      <c r="E819" s="2"/>
      <c r="N819" s="31"/>
    </row>
    <row r="820" spans="4:14" x14ac:dyDescent="0.25">
      <c r="D820" s="2"/>
      <c r="E820" s="2"/>
      <c r="N820" s="31"/>
    </row>
    <row r="821" spans="4:14" x14ac:dyDescent="0.25">
      <c r="D821" s="2"/>
      <c r="E821" s="2"/>
      <c r="N821" s="31"/>
    </row>
    <row r="822" spans="4:14" x14ac:dyDescent="0.25">
      <c r="D822" s="2"/>
      <c r="E822" s="2"/>
      <c r="N822" s="31"/>
    </row>
    <row r="823" spans="4:14" x14ac:dyDescent="0.25">
      <c r="D823" s="2"/>
      <c r="E823" s="2"/>
      <c r="N823" s="31"/>
    </row>
    <row r="824" spans="4:14" x14ac:dyDescent="0.25">
      <c r="D824" s="2"/>
      <c r="E824" s="2"/>
      <c r="N824" s="31"/>
    </row>
    <row r="825" spans="4:14" x14ac:dyDescent="0.25">
      <c r="D825" s="2"/>
      <c r="E825" s="2"/>
      <c r="N825" s="31"/>
    </row>
    <row r="826" spans="4:14" x14ac:dyDescent="0.25">
      <c r="D826" s="2"/>
      <c r="E826" s="2"/>
      <c r="N826" s="31"/>
    </row>
    <row r="827" spans="4:14" x14ac:dyDescent="0.25">
      <c r="D827" s="2"/>
      <c r="E827" s="2"/>
      <c r="N827" s="31"/>
    </row>
    <row r="828" spans="4:14" x14ac:dyDescent="0.25">
      <c r="D828" s="2"/>
      <c r="E828" s="2"/>
      <c r="N828" s="31"/>
    </row>
    <row r="829" spans="4:14" x14ac:dyDescent="0.25">
      <c r="D829" s="2"/>
      <c r="E829" s="2"/>
      <c r="N829" s="31"/>
    </row>
    <row r="830" spans="4:14" x14ac:dyDescent="0.25">
      <c r="D830" s="2"/>
      <c r="E830" s="2"/>
      <c r="N830" s="31"/>
    </row>
    <row r="831" spans="4:14" x14ac:dyDescent="0.25">
      <c r="D831" s="2"/>
      <c r="E831" s="2"/>
      <c r="N831" s="31"/>
    </row>
    <row r="832" spans="4:14" x14ac:dyDescent="0.25">
      <c r="D832" s="2"/>
      <c r="E832" s="2"/>
      <c r="N832" s="31"/>
    </row>
    <row r="833" spans="4:14" x14ac:dyDescent="0.25">
      <c r="D833" s="2"/>
      <c r="E833" s="2"/>
      <c r="N833" s="31"/>
    </row>
  </sheetData>
  <sheetProtection formatCells="0" formatColumns="0" formatRows="0" sort="0" autoFilter="0" pivotTables="0"/>
  <mergeCells count="1">
    <mergeCell ref="A2:M2"/>
  </mergeCells>
  <conditionalFormatting sqref="A3">
    <cfRule type="duplicateValues" dxfId="157" priority="7"/>
  </conditionalFormatting>
  <conditionalFormatting sqref="B3">
    <cfRule type="duplicateValues" dxfId="156" priority="1"/>
    <cfRule type="duplicateValues" dxfId="155" priority="2"/>
  </conditionalFormatting>
  <conditionalFormatting sqref="C3">
    <cfRule type="duplicateValues" dxfId="154" priority="5"/>
    <cfRule type="duplicateValues" dxfId="153" priority="6"/>
  </conditionalFormatting>
  <conditionalFormatting sqref="G3">
    <cfRule type="duplicateValues" dxfId="152" priority="4"/>
  </conditionalFormatting>
  <conditionalFormatting sqref="H3:L3 A3 D3:F3 N3">
    <cfRule type="duplicateValues" dxfId="151" priority="17"/>
  </conditionalFormatting>
  <conditionalFormatting sqref="M3">
    <cfRule type="duplicateValues" dxfId="150" priority="3"/>
  </conditionalFormatting>
  <pageMargins left="0.25" right="0.25" top="0.75" bottom="0.75" header="0.3" footer="0.3"/>
  <pageSetup paperSize="9" scale="84" fitToWidth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36"/>
  <sheetViews>
    <sheetView zoomScaleNormal="100" workbookViewId="0">
      <selection activeCell="B1" sqref="B1"/>
    </sheetView>
  </sheetViews>
  <sheetFormatPr defaultColWidth="14.42578125" defaultRowHeight="15" outlineLevelCol="1" x14ac:dyDescent="0.25"/>
  <cols>
    <col min="1" max="1" width="4.7109375" bestFit="1" customWidth="1"/>
    <col min="2" max="2" width="24.7109375" customWidth="1"/>
    <col min="3" max="3" width="8.7109375" customWidth="1"/>
    <col min="4" max="5" width="9.42578125" customWidth="1"/>
    <col min="6" max="6" width="13.5703125" customWidth="1" outlineLevel="1"/>
    <col min="7" max="7" width="15.28515625" customWidth="1" outlineLevel="1"/>
    <col min="8" max="8" width="16.5703125" customWidth="1" outlineLevel="1"/>
    <col min="9" max="9" width="15.5703125" customWidth="1" outlineLevel="1"/>
    <col min="10" max="10" width="14.28515625" customWidth="1" outlineLevel="1"/>
    <col min="11" max="11" width="16.5703125" customWidth="1" outlineLevel="1"/>
    <col min="12" max="12" width="15.140625" customWidth="1" outlineLevel="1"/>
    <col min="13" max="13" width="13.5703125" customWidth="1" outlineLevel="1"/>
    <col min="14" max="14" width="15.28515625" bestFit="1" customWidth="1" outlineLevel="1"/>
    <col min="15" max="15" width="17" customWidth="1" outlineLevel="1"/>
    <col min="16" max="16" width="15.28515625" customWidth="1" outlineLevel="1"/>
    <col min="17" max="17" width="16.28515625" bestFit="1" customWidth="1"/>
    <col min="18" max="18" width="13.140625" hidden="1" customWidth="1"/>
    <col min="19" max="19" width="14.28515625" style="28" customWidth="1"/>
    <col min="20" max="28" width="8.7109375" customWidth="1"/>
  </cols>
  <sheetData>
    <row r="1" spans="1:19" ht="18.75" x14ac:dyDescent="0.3">
      <c r="B1" s="39" t="s">
        <v>373</v>
      </c>
      <c r="C1" s="1"/>
      <c r="D1" s="2"/>
      <c r="E1" s="2"/>
      <c r="H1" s="1"/>
      <c r="I1" s="1"/>
      <c r="Q1" s="3"/>
    </row>
    <row r="2" spans="1:19" x14ac:dyDescent="0.25">
      <c r="A2" s="109"/>
      <c r="B2" s="110"/>
      <c r="C2" s="110"/>
      <c r="D2" s="110"/>
      <c r="E2" s="110"/>
      <c r="F2" s="110"/>
      <c r="G2" s="109" t="s">
        <v>0</v>
      </c>
      <c r="H2" s="110"/>
      <c r="I2" s="110"/>
      <c r="J2" s="110"/>
      <c r="K2" s="110"/>
      <c r="L2" s="110"/>
      <c r="M2" s="110"/>
      <c r="N2" s="110"/>
      <c r="O2" s="110"/>
      <c r="P2" s="110"/>
      <c r="Q2" s="10"/>
      <c r="R2" s="8"/>
      <c r="S2" s="32"/>
    </row>
    <row r="3" spans="1:19" ht="38.25" x14ac:dyDescent="0.25">
      <c r="A3" s="12" t="s">
        <v>17</v>
      </c>
      <c r="B3" s="11" t="s">
        <v>308</v>
      </c>
      <c r="C3" s="11" t="s">
        <v>135</v>
      </c>
      <c r="D3" s="11" t="s">
        <v>366</v>
      </c>
      <c r="E3" s="11" t="s">
        <v>79</v>
      </c>
      <c r="F3" s="11" t="s">
        <v>3</v>
      </c>
      <c r="G3" s="11" t="s">
        <v>4</v>
      </c>
      <c r="H3" s="11" t="s">
        <v>5</v>
      </c>
      <c r="I3" s="11" t="s">
        <v>187</v>
      </c>
      <c r="J3" s="11" t="s">
        <v>6</v>
      </c>
      <c r="K3" s="11" t="s">
        <v>191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234</v>
      </c>
      <c r="R3" s="11" t="s">
        <v>140</v>
      </c>
      <c r="S3" s="30" t="s">
        <v>147</v>
      </c>
    </row>
    <row r="4" spans="1:19" s="57" customFormat="1" ht="40.5" x14ac:dyDescent="0.3">
      <c r="A4" s="53">
        <v>1</v>
      </c>
      <c r="B4" s="43" t="s">
        <v>292</v>
      </c>
      <c r="C4" s="62"/>
      <c r="D4" s="51"/>
      <c r="E4" s="54"/>
      <c r="F4" s="76"/>
      <c r="G4" s="48"/>
      <c r="H4" s="55"/>
      <c r="I4" s="55"/>
      <c r="J4" s="48"/>
      <c r="K4" s="55"/>
      <c r="L4" s="55"/>
      <c r="M4" s="48"/>
      <c r="N4" s="80"/>
      <c r="O4" s="81"/>
      <c r="P4" s="48">
        <v>250000</v>
      </c>
      <c r="Q4" s="48">
        <f>SUM(F4:P4)</f>
        <v>250000</v>
      </c>
      <c r="R4" s="45"/>
      <c r="S4" s="51" t="s">
        <v>348</v>
      </c>
    </row>
    <row r="5" spans="1:19" s="57" customFormat="1" ht="27" x14ac:dyDescent="0.25">
      <c r="A5" s="53">
        <v>2</v>
      </c>
      <c r="B5" s="43" t="s">
        <v>21</v>
      </c>
      <c r="C5" s="45">
        <v>39</v>
      </c>
      <c r="D5" s="82" t="s">
        <v>2</v>
      </c>
      <c r="E5" s="82" t="s">
        <v>16</v>
      </c>
      <c r="F5" s="83">
        <v>500000</v>
      </c>
      <c r="G5" s="84"/>
      <c r="H5" s="48"/>
      <c r="I5" s="48"/>
      <c r="J5" s="84"/>
      <c r="K5" s="84"/>
      <c r="L5" s="48"/>
      <c r="M5" s="84"/>
      <c r="N5" s="84"/>
      <c r="O5" s="84"/>
      <c r="P5" s="84"/>
      <c r="Q5" s="48">
        <f t="shared" ref="Q5:Q68" si="0">SUM(F5:P5)</f>
        <v>500000</v>
      </c>
      <c r="R5" s="45" t="s">
        <v>15</v>
      </c>
      <c r="S5" s="85" t="s">
        <v>347</v>
      </c>
    </row>
    <row r="6" spans="1:19" s="57" customFormat="1" ht="40.5" x14ac:dyDescent="0.25">
      <c r="A6" s="53">
        <v>3</v>
      </c>
      <c r="B6" s="43" t="s">
        <v>125</v>
      </c>
      <c r="C6" s="45">
        <v>39</v>
      </c>
      <c r="D6" s="51" t="s">
        <v>240</v>
      </c>
      <c r="E6" s="51" t="s">
        <v>16</v>
      </c>
      <c r="F6" s="83">
        <v>1954.13</v>
      </c>
      <c r="G6" s="48">
        <v>3120.84</v>
      </c>
      <c r="H6" s="48">
        <v>6630.44</v>
      </c>
      <c r="I6" s="48">
        <v>1428.54</v>
      </c>
      <c r="J6" s="48">
        <v>12483.36</v>
      </c>
      <c r="K6" s="48">
        <v>5800</v>
      </c>
      <c r="L6" s="48">
        <v>6241.68</v>
      </c>
      <c r="M6" s="48">
        <v>2300</v>
      </c>
      <c r="N6" s="48">
        <v>3120</v>
      </c>
      <c r="O6" s="48">
        <v>11710.36</v>
      </c>
      <c r="P6" s="48">
        <v>35366.46</v>
      </c>
      <c r="Q6" s="48">
        <f t="shared" si="0"/>
        <v>90155.81</v>
      </c>
      <c r="R6" s="45" t="s">
        <v>16</v>
      </c>
      <c r="S6" s="51" t="s">
        <v>346</v>
      </c>
    </row>
    <row r="7" spans="1:19" s="57" customFormat="1" ht="40.5" x14ac:dyDescent="0.25">
      <c r="A7" s="53">
        <v>4</v>
      </c>
      <c r="B7" s="43" t="s">
        <v>116</v>
      </c>
      <c r="C7" s="45">
        <v>39</v>
      </c>
      <c r="D7" s="82" t="s">
        <v>2</v>
      </c>
      <c r="E7" s="51" t="s">
        <v>16</v>
      </c>
      <c r="F7" s="59"/>
      <c r="G7" s="48"/>
      <c r="H7" s="48"/>
      <c r="I7" s="48"/>
      <c r="J7" s="48"/>
      <c r="K7" s="48"/>
      <c r="L7" s="48"/>
      <c r="M7" s="48"/>
      <c r="N7" s="50"/>
      <c r="O7" s="50"/>
      <c r="P7" s="48">
        <v>16500</v>
      </c>
      <c r="Q7" s="48">
        <f t="shared" si="0"/>
        <v>16500</v>
      </c>
      <c r="R7" s="45" t="s">
        <v>15</v>
      </c>
      <c r="S7" s="51" t="s">
        <v>347</v>
      </c>
    </row>
    <row r="8" spans="1:19" s="57" customFormat="1" ht="27" x14ac:dyDescent="0.25">
      <c r="A8" s="53">
        <v>5</v>
      </c>
      <c r="B8" s="43" t="s">
        <v>105</v>
      </c>
      <c r="C8" s="45">
        <v>39</v>
      </c>
      <c r="D8" s="82" t="s">
        <v>2</v>
      </c>
      <c r="E8" s="45" t="s">
        <v>16</v>
      </c>
      <c r="F8" s="59"/>
      <c r="G8" s="48"/>
      <c r="H8" s="48"/>
      <c r="I8" s="48"/>
      <c r="J8" s="48"/>
      <c r="K8" s="48"/>
      <c r="L8" s="48"/>
      <c r="M8" s="50"/>
      <c r="N8" s="50"/>
      <c r="O8" s="50"/>
      <c r="P8" s="48">
        <v>1337.04</v>
      </c>
      <c r="Q8" s="48">
        <f t="shared" si="0"/>
        <v>1337.04</v>
      </c>
      <c r="R8" s="45" t="s">
        <v>15</v>
      </c>
      <c r="S8" s="51" t="s">
        <v>349</v>
      </c>
    </row>
    <row r="9" spans="1:19" s="57" customFormat="1" ht="54" x14ac:dyDescent="0.25">
      <c r="A9" s="53">
        <v>6</v>
      </c>
      <c r="B9" s="43" t="s">
        <v>107</v>
      </c>
      <c r="C9" s="45">
        <v>39</v>
      </c>
      <c r="D9" s="82" t="s">
        <v>2</v>
      </c>
      <c r="E9" s="51" t="s">
        <v>16</v>
      </c>
      <c r="F9" s="59"/>
      <c r="G9" s="48"/>
      <c r="H9" s="48"/>
      <c r="I9" s="48"/>
      <c r="J9" s="48"/>
      <c r="K9" s="48"/>
      <c r="L9" s="48">
        <v>5100</v>
      </c>
      <c r="M9" s="48"/>
      <c r="N9" s="50"/>
      <c r="O9" s="50"/>
      <c r="P9" s="50"/>
      <c r="Q9" s="48">
        <f t="shared" si="0"/>
        <v>5100</v>
      </c>
      <c r="R9" s="45" t="s">
        <v>15</v>
      </c>
      <c r="S9" s="51" t="s">
        <v>211</v>
      </c>
    </row>
    <row r="10" spans="1:19" s="57" customFormat="1" ht="27" x14ac:dyDescent="0.25">
      <c r="A10" s="53">
        <v>7</v>
      </c>
      <c r="B10" s="43" t="s">
        <v>145</v>
      </c>
      <c r="C10" s="45">
        <v>39</v>
      </c>
      <c r="D10" s="51"/>
      <c r="E10" s="51"/>
      <c r="F10" s="59"/>
      <c r="G10" s="48"/>
      <c r="H10" s="48"/>
      <c r="I10" s="48"/>
      <c r="J10" s="48"/>
      <c r="K10" s="48"/>
      <c r="L10" s="48"/>
      <c r="M10" s="48"/>
      <c r="N10" s="50"/>
      <c r="O10" s="48">
        <v>2209.7800000000002</v>
      </c>
      <c r="P10" s="50"/>
      <c r="Q10" s="48">
        <f t="shared" si="0"/>
        <v>2209.7800000000002</v>
      </c>
      <c r="R10" s="45"/>
      <c r="S10" s="51" t="s">
        <v>346</v>
      </c>
    </row>
    <row r="11" spans="1:19" s="57" customFormat="1" ht="27" x14ac:dyDescent="0.25">
      <c r="A11" s="53">
        <v>8</v>
      </c>
      <c r="B11" s="43" t="s">
        <v>145</v>
      </c>
      <c r="C11" s="45">
        <v>39</v>
      </c>
      <c r="D11" s="82" t="s">
        <v>2</v>
      </c>
      <c r="E11" s="51" t="s">
        <v>16</v>
      </c>
      <c r="F11" s="48">
        <v>2679.98</v>
      </c>
      <c r="G11" s="48">
        <v>3199.78</v>
      </c>
      <c r="H11" s="48">
        <v>3200</v>
      </c>
      <c r="I11" s="48">
        <v>5900</v>
      </c>
      <c r="J11" s="48">
        <v>5000</v>
      </c>
      <c r="K11" s="48"/>
      <c r="L11" s="48"/>
      <c r="M11" s="48"/>
      <c r="N11" s="48">
        <v>1200</v>
      </c>
      <c r="O11" s="48"/>
      <c r="P11" s="48">
        <v>25000</v>
      </c>
      <c r="Q11" s="48">
        <f t="shared" si="0"/>
        <v>46179.76</v>
      </c>
      <c r="R11" s="45" t="s">
        <v>15</v>
      </c>
      <c r="S11" s="51" t="s">
        <v>353</v>
      </c>
    </row>
    <row r="12" spans="1:19" s="57" customFormat="1" ht="40.5" x14ac:dyDescent="0.25">
      <c r="A12" s="53">
        <v>9</v>
      </c>
      <c r="B12" s="43" t="s">
        <v>121</v>
      </c>
      <c r="C12" s="45">
        <v>39</v>
      </c>
      <c r="D12" s="51" t="s">
        <v>240</v>
      </c>
      <c r="E12" s="51" t="s">
        <v>16</v>
      </c>
      <c r="F12" s="59"/>
      <c r="G12" s="48"/>
      <c r="H12" s="48"/>
      <c r="I12" s="48"/>
      <c r="J12" s="48"/>
      <c r="K12" s="48"/>
      <c r="L12" s="48"/>
      <c r="M12" s="48">
        <v>52396</v>
      </c>
      <c r="N12" s="48"/>
      <c r="O12" s="48"/>
      <c r="P12" s="48"/>
      <c r="Q12" s="48">
        <f t="shared" si="0"/>
        <v>52396</v>
      </c>
      <c r="R12" s="45" t="s">
        <v>16</v>
      </c>
      <c r="S12" s="51" t="s">
        <v>354</v>
      </c>
    </row>
    <row r="13" spans="1:19" s="57" customFormat="1" ht="27" x14ac:dyDescent="0.3">
      <c r="A13" s="53">
        <v>10</v>
      </c>
      <c r="B13" s="43" t="s">
        <v>326</v>
      </c>
      <c r="C13" s="62"/>
      <c r="D13" s="51"/>
      <c r="E13" s="54"/>
      <c r="F13" s="76"/>
      <c r="G13" s="48"/>
      <c r="H13" s="55">
        <v>240000</v>
      </c>
      <c r="I13" s="55"/>
      <c r="J13" s="48"/>
      <c r="K13" s="55"/>
      <c r="L13" s="55"/>
      <c r="M13" s="48"/>
      <c r="N13" s="80"/>
      <c r="O13" s="81"/>
      <c r="P13" s="48"/>
      <c r="Q13" s="48">
        <f t="shared" si="0"/>
        <v>240000</v>
      </c>
      <c r="R13" s="45"/>
      <c r="S13" s="51" t="s">
        <v>35</v>
      </c>
    </row>
    <row r="14" spans="1:19" s="57" customFormat="1" ht="81" x14ac:dyDescent="0.25">
      <c r="A14" s="53">
        <v>11</v>
      </c>
      <c r="B14" s="43" t="s">
        <v>327</v>
      </c>
      <c r="C14" s="45">
        <v>35</v>
      </c>
      <c r="D14" s="82" t="s">
        <v>2</v>
      </c>
      <c r="E14" s="51" t="s">
        <v>16</v>
      </c>
      <c r="F14" s="59"/>
      <c r="G14" s="48"/>
      <c r="H14" s="48"/>
      <c r="I14" s="48"/>
      <c r="J14" s="48"/>
      <c r="K14" s="48"/>
      <c r="L14" s="48"/>
      <c r="M14" s="48"/>
      <c r="N14" s="48">
        <v>238464</v>
      </c>
      <c r="O14" s="48"/>
      <c r="P14" s="48"/>
      <c r="Q14" s="48">
        <f t="shared" si="0"/>
        <v>238464</v>
      </c>
      <c r="R14" s="45" t="s">
        <v>15</v>
      </c>
      <c r="S14" s="51" t="s">
        <v>211</v>
      </c>
    </row>
    <row r="15" spans="1:19" s="57" customFormat="1" ht="27" x14ac:dyDescent="0.25">
      <c r="A15" s="53">
        <v>12</v>
      </c>
      <c r="B15" s="43" t="s">
        <v>323</v>
      </c>
      <c r="C15" s="45">
        <v>39</v>
      </c>
      <c r="D15" s="82" t="s">
        <v>2</v>
      </c>
      <c r="E15" s="54"/>
      <c r="F15" s="76"/>
      <c r="G15" s="48">
        <v>67500</v>
      </c>
      <c r="H15" s="48"/>
      <c r="I15" s="48"/>
      <c r="J15" s="48"/>
      <c r="K15" s="48"/>
      <c r="L15" s="48"/>
      <c r="M15" s="48"/>
      <c r="N15" s="48"/>
      <c r="O15" s="55"/>
      <c r="P15" s="55"/>
      <c r="Q15" s="48">
        <f t="shared" si="0"/>
        <v>67500</v>
      </c>
      <c r="R15" s="45" t="s">
        <v>15</v>
      </c>
      <c r="S15" s="51" t="s">
        <v>154</v>
      </c>
    </row>
    <row r="16" spans="1:19" s="57" customFormat="1" ht="27" x14ac:dyDescent="0.3">
      <c r="A16" s="53">
        <v>13</v>
      </c>
      <c r="B16" s="43" t="s">
        <v>324</v>
      </c>
      <c r="C16" s="62"/>
      <c r="D16" s="51"/>
      <c r="E16" s="54"/>
      <c r="F16" s="76"/>
      <c r="G16" s="48"/>
      <c r="H16" s="55"/>
      <c r="I16" s="55"/>
      <c r="J16" s="48"/>
      <c r="K16" s="55"/>
      <c r="L16" s="55"/>
      <c r="M16" s="48"/>
      <c r="N16" s="80">
        <v>60000</v>
      </c>
      <c r="O16" s="81"/>
      <c r="P16" s="48"/>
      <c r="Q16" s="48">
        <f t="shared" si="0"/>
        <v>60000</v>
      </c>
      <c r="R16" s="45"/>
      <c r="S16" s="51" t="s">
        <v>346</v>
      </c>
    </row>
    <row r="17" spans="1:19" s="57" customFormat="1" ht="40.5" x14ac:dyDescent="0.3">
      <c r="A17" s="53">
        <v>14</v>
      </c>
      <c r="B17" s="43" t="s">
        <v>325</v>
      </c>
      <c r="C17" s="62"/>
      <c r="D17" s="51"/>
      <c r="E17" s="54"/>
      <c r="F17" s="76"/>
      <c r="G17" s="48"/>
      <c r="H17" s="55"/>
      <c r="I17" s="55"/>
      <c r="J17" s="48"/>
      <c r="K17" s="55"/>
      <c r="L17" s="55"/>
      <c r="M17" s="48"/>
      <c r="N17" s="80">
        <v>60000</v>
      </c>
      <c r="O17" s="81"/>
      <c r="P17" s="48"/>
      <c r="Q17" s="48">
        <f t="shared" si="0"/>
        <v>60000</v>
      </c>
      <c r="R17" s="45"/>
      <c r="S17" s="51" t="s">
        <v>346</v>
      </c>
    </row>
    <row r="18" spans="1:19" s="57" customFormat="1" ht="27" x14ac:dyDescent="0.25">
      <c r="A18" s="53">
        <v>15</v>
      </c>
      <c r="B18" s="43" t="s">
        <v>355</v>
      </c>
      <c r="C18" s="45">
        <v>39</v>
      </c>
      <c r="D18" s="82" t="s">
        <v>2</v>
      </c>
      <c r="E18" s="51" t="s">
        <v>16</v>
      </c>
      <c r="F18" s="59"/>
      <c r="G18" s="48">
        <v>63000</v>
      </c>
      <c r="H18" s="48"/>
      <c r="I18" s="48"/>
      <c r="J18" s="48"/>
      <c r="K18" s="48"/>
      <c r="L18" s="48"/>
      <c r="M18" s="48"/>
      <c r="N18" s="50"/>
      <c r="O18" s="48"/>
      <c r="P18" s="48"/>
      <c r="Q18" s="48">
        <f t="shared" si="0"/>
        <v>63000</v>
      </c>
      <c r="R18" s="45" t="s">
        <v>15</v>
      </c>
      <c r="S18" s="51" t="s">
        <v>30</v>
      </c>
    </row>
    <row r="19" spans="1:19" s="57" customFormat="1" ht="40.5" x14ac:dyDescent="0.25">
      <c r="A19" s="53">
        <v>16</v>
      </c>
      <c r="B19" s="43" t="s">
        <v>122</v>
      </c>
      <c r="C19" s="45">
        <v>39</v>
      </c>
      <c r="D19" s="82" t="s">
        <v>2</v>
      </c>
      <c r="E19" s="51"/>
      <c r="F19" s="59"/>
      <c r="G19" s="48"/>
      <c r="H19" s="48"/>
      <c r="I19" s="48"/>
      <c r="J19" s="48"/>
      <c r="K19" s="48"/>
      <c r="L19" s="48">
        <v>84800</v>
      </c>
      <c r="M19" s="48"/>
      <c r="N19" s="50"/>
      <c r="O19" s="50"/>
      <c r="P19" s="50"/>
      <c r="Q19" s="48">
        <f t="shared" si="0"/>
        <v>84800</v>
      </c>
      <c r="R19" s="45" t="s">
        <v>15</v>
      </c>
      <c r="S19" s="51" t="s">
        <v>27</v>
      </c>
    </row>
    <row r="20" spans="1:19" s="57" customFormat="1" ht="40.5" x14ac:dyDescent="0.25">
      <c r="A20" s="53">
        <v>17</v>
      </c>
      <c r="B20" s="43" t="s">
        <v>321</v>
      </c>
      <c r="C20" s="45">
        <v>39</v>
      </c>
      <c r="D20" s="82" t="s">
        <v>2</v>
      </c>
      <c r="E20" s="51"/>
      <c r="F20" s="59"/>
      <c r="G20" s="59" t="s">
        <v>14</v>
      </c>
      <c r="H20" s="48"/>
      <c r="I20" s="48"/>
      <c r="J20" s="48"/>
      <c r="K20" s="48"/>
      <c r="L20" s="48"/>
      <c r="M20" s="48"/>
      <c r="N20" s="48">
        <v>450000</v>
      </c>
      <c r="O20" s="48"/>
      <c r="P20" s="48"/>
      <c r="Q20" s="48">
        <f t="shared" si="0"/>
        <v>450000</v>
      </c>
      <c r="R20" s="45" t="s">
        <v>15</v>
      </c>
      <c r="S20" s="51" t="s">
        <v>216</v>
      </c>
    </row>
    <row r="21" spans="1:19" s="57" customFormat="1" ht="27" x14ac:dyDescent="0.25">
      <c r="A21" s="53">
        <v>18</v>
      </c>
      <c r="B21" s="43" t="s">
        <v>117</v>
      </c>
      <c r="C21" s="45">
        <v>35</v>
      </c>
      <c r="D21" s="82" t="s">
        <v>2</v>
      </c>
      <c r="E21" s="51" t="s">
        <v>16</v>
      </c>
      <c r="F21" s="59"/>
      <c r="G21" s="48">
        <v>158187.6</v>
      </c>
      <c r="H21" s="48"/>
      <c r="I21" s="48"/>
      <c r="J21" s="48"/>
      <c r="K21" s="48"/>
      <c r="L21" s="48"/>
      <c r="M21" s="48"/>
      <c r="N21" s="50"/>
      <c r="O21" s="50"/>
      <c r="P21" s="50"/>
      <c r="Q21" s="48">
        <f t="shared" si="0"/>
        <v>158187.6</v>
      </c>
      <c r="R21" s="45" t="s">
        <v>15</v>
      </c>
      <c r="S21" s="85" t="s">
        <v>212</v>
      </c>
    </row>
    <row r="22" spans="1:19" s="57" customFormat="1" ht="54" x14ac:dyDescent="0.3">
      <c r="A22" s="53">
        <v>19</v>
      </c>
      <c r="B22" s="43" t="s">
        <v>322</v>
      </c>
      <c r="C22" s="62"/>
      <c r="D22" s="51"/>
      <c r="E22" s="54"/>
      <c r="F22" s="76"/>
      <c r="G22" s="48">
        <v>180000</v>
      </c>
      <c r="H22" s="55"/>
      <c r="I22" s="55"/>
      <c r="J22" s="48"/>
      <c r="K22" s="55"/>
      <c r="L22" s="55"/>
      <c r="M22" s="48"/>
      <c r="N22" s="80"/>
      <c r="O22" s="81"/>
      <c r="P22" s="48"/>
      <c r="Q22" s="48">
        <f t="shared" si="0"/>
        <v>180000</v>
      </c>
      <c r="R22" s="45"/>
      <c r="S22" s="51" t="s">
        <v>347</v>
      </c>
    </row>
    <row r="23" spans="1:19" s="57" customFormat="1" ht="27" x14ac:dyDescent="0.3">
      <c r="A23" s="53">
        <v>20</v>
      </c>
      <c r="B23" s="43" t="s">
        <v>267</v>
      </c>
      <c r="C23" s="62"/>
      <c r="D23" s="51"/>
      <c r="E23" s="54"/>
      <c r="F23" s="76"/>
      <c r="G23" s="48"/>
      <c r="H23" s="55">
        <v>35000</v>
      </c>
      <c r="I23" s="55"/>
      <c r="J23" s="48"/>
      <c r="K23" s="55"/>
      <c r="L23" s="55"/>
      <c r="M23" s="48"/>
      <c r="N23" s="80"/>
      <c r="O23" s="81"/>
      <c r="P23" s="48"/>
      <c r="Q23" s="48">
        <f t="shared" si="0"/>
        <v>35000</v>
      </c>
      <c r="R23" s="45"/>
      <c r="S23" s="51" t="s">
        <v>348</v>
      </c>
    </row>
    <row r="24" spans="1:19" s="57" customFormat="1" ht="27" x14ac:dyDescent="0.3">
      <c r="A24" s="53">
        <v>21</v>
      </c>
      <c r="B24" s="43" t="s">
        <v>23</v>
      </c>
      <c r="C24" s="45">
        <v>39</v>
      </c>
      <c r="D24" s="82" t="s">
        <v>2</v>
      </c>
      <c r="E24" s="45" t="s">
        <v>16</v>
      </c>
      <c r="F24" s="48"/>
      <c r="G24" s="48">
        <v>60980</v>
      </c>
      <c r="H24" s="48">
        <v>6900</v>
      </c>
      <c r="I24" s="48">
        <v>3500</v>
      </c>
      <c r="J24" s="48">
        <v>34600</v>
      </c>
      <c r="K24" s="48"/>
      <c r="L24" s="48">
        <v>2016</v>
      </c>
      <c r="M24" s="80"/>
      <c r="N24" s="86">
        <v>11510</v>
      </c>
      <c r="O24" s="86">
        <v>10300</v>
      </c>
      <c r="P24" s="48">
        <v>6250</v>
      </c>
      <c r="Q24" s="48">
        <f t="shared" si="0"/>
        <v>136056</v>
      </c>
      <c r="R24" s="45" t="s">
        <v>15</v>
      </c>
      <c r="S24" s="51" t="s">
        <v>346</v>
      </c>
    </row>
    <row r="25" spans="1:19" s="57" customFormat="1" ht="94.5" x14ac:dyDescent="0.25">
      <c r="A25" s="53">
        <v>22</v>
      </c>
      <c r="B25" s="43" t="s">
        <v>199</v>
      </c>
      <c r="C25" s="45">
        <v>39</v>
      </c>
      <c r="D25" s="82" t="s">
        <v>2</v>
      </c>
      <c r="E25" s="54" t="s">
        <v>16</v>
      </c>
      <c r="F25" s="76"/>
      <c r="G25" s="48"/>
      <c r="H25" s="48"/>
      <c r="I25" s="48"/>
      <c r="J25" s="48"/>
      <c r="K25" s="48"/>
      <c r="L25" s="48"/>
      <c r="M25" s="50"/>
      <c r="N25" s="50"/>
      <c r="O25" s="50"/>
      <c r="P25" s="48">
        <v>27600</v>
      </c>
      <c r="Q25" s="48">
        <f t="shared" si="0"/>
        <v>27600</v>
      </c>
      <c r="R25" s="45" t="s">
        <v>15</v>
      </c>
      <c r="S25" s="51" t="s">
        <v>350</v>
      </c>
    </row>
    <row r="26" spans="1:19" s="57" customFormat="1" ht="40.5" x14ac:dyDescent="0.25">
      <c r="A26" s="53">
        <v>23</v>
      </c>
      <c r="B26" s="43" t="s">
        <v>200</v>
      </c>
      <c r="C26" s="45">
        <v>39</v>
      </c>
      <c r="D26" s="51" t="s">
        <v>19</v>
      </c>
      <c r="E26" s="54"/>
      <c r="F26" s="76"/>
      <c r="G26" s="48"/>
      <c r="H26" s="48"/>
      <c r="I26" s="48">
        <v>15390</v>
      </c>
      <c r="J26" s="48"/>
      <c r="K26" s="48"/>
      <c r="L26" s="48"/>
      <c r="M26" s="50"/>
      <c r="N26" s="50"/>
      <c r="O26" s="50"/>
      <c r="P26" s="48"/>
      <c r="Q26" s="48">
        <f t="shared" si="0"/>
        <v>15390</v>
      </c>
      <c r="R26" s="45" t="s">
        <v>16</v>
      </c>
      <c r="S26" s="51" t="s">
        <v>356</v>
      </c>
    </row>
    <row r="27" spans="1:19" s="57" customFormat="1" ht="54" x14ac:dyDescent="0.25">
      <c r="A27" s="53">
        <v>24</v>
      </c>
      <c r="B27" s="43" t="s">
        <v>299</v>
      </c>
      <c r="C27" s="45">
        <v>39</v>
      </c>
      <c r="D27" s="51" t="s">
        <v>19</v>
      </c>
      <c r="E27" s="51" t="s">
        <v>16</v>
      </c>
      <c r="F27" s="59">
        <v>3000</v>
      </c>
      <c r="G27" s="48"/>
      <c r="H27" s="48">
        <v>5250</v>
      </c>
      <c r="I27" s="48"/>
      <c r="J27" s="48"/>
      <c r="K27" s="48"/>
      <c r="L27" s="48">
        <v>9983</v>
      </c>
      <c r="M27" s="48"/>
      <c r="N27" s="50"/>
      <c r="O27" s="48">
        <v>2126</v>
      </c>
      <c r="P27" s="48">
        <v>5000</v>
      </c>
      <c r="Q27" s="48">
        <f t="shared" si="0"/>
        <v>25359</v>
      </c>
      <c r="R27" s="45" t="s">
        <v>15</v>
      </c>
      <c r="S27" s="51" t="s">
        <v>347</v>
      </c>
    </row>
    <row r="28" spans="1:19" s="57" customFormat="1" ht="159.75" customHeight="1" x14ac:dyDescent="0.25">
      <c r="A28" s="53">
        <v>25</v>
      </c>
      <c r="B28" s="43" t="s">
        <v>93</v>
      </c>
      <c r="C28" s="45">
        <v>41</v>
      </c>
      <c r="D28" s="82" t="s">
        <v>2</v>
      </c>
      <c r="E28" s="51"/>
      <c r="F28" s="48"/>
      <c r="G28" s="48">
        <v>60000</v>
      </c>
      <c r="H28" s="48"/>
      <c r="I28" s="48"/>
      <c r="J28" s="48"/>
      <c r="K28" s="48"/>
      <c r="L28" s="48"/>
      <c r="M28" s="48"/>
      <c r="N28" s="48"/>
      <c r="O28" s="48"/>
      <c r="P28" s="48"/>
      <c r="Q28" s="48">
        <f t="shared" si="0"/>
        <v>60000</v>
      </c>
      <c r="R28" s="45" t="s">
        <v>15</v>
      </c>
      <c r="S28" s="51" t="s">
        <v>148</v>
      </c>
    </row>
    <row r="29" spans="1:19" s="57" customFormat="1" ht="40.5" x14ac:dyDescent="0.3">
      <c r="A29" s="53">
        <v>26</v>
      </c>
      <c r="B29" s="43" t="s">
        <v>282</v>
      </c>
      <c r="C29" s="62"/>
      <c r="D29" s="51"/>
      <c r="E29" s="54"/>
      <c r="F29" s="76"/>
      <c r="G29" s="48"/>
      <c r="H29" s="55"/>
      <c r="I29" s="55"/>
      <c r="J29" s="48"/>
      <c r="K29" s="55"/>
      <c r="L29" s="55"/>
      <c r="M29" s="48"/>
      <c r="N29" s="80"/>
      <c r="O29" s="55">
        <v>158000</v>
      </c>
      <c r="P29" s="48"/>
      <c r="Q29" s="48">
        <f t="shared" si="0"/>
        <v>158000</v>
      </c>
      <c r="R29" s="45"/>
      <c r="S29" s="51" t="s">
        <v>347</v>
      </c>
    </row>
    <row r="30" spans="1:19" s="57" customFormat="1" ht="40.5" x14ac:dyDescent="0.3">
      <c r="A30" s="53">
        <v>27</v>
      </c>
      <c r="B30" s="43" t="s">
        <v>328</v>
      </c>
      <c r="C30" s="62"/>
      <c r="D30" s="51"/>
      <c r="E30" s="54"/>
      <c r="F30" s="76"/>
      <c r="G30" s="48"/>
      <c r="H30" s="55">
        <v>78000</v>
      </c>
      <c r="I30" s="55"/>
      <c r="J30" s="48"/>
      <c r="K30" s="55"/>
      <c r="L30" s="55"/>
      <c r="M30" s="48"/>
      <c r="N30" s="80"/>
      <c r="O30" s="81"/>
      <c r="P30" s="48"/>
      <c r="Q30" s="48">
        <f t="shared" si="0"/>
        <v>78000</v>
      </c>
      <c r="R30" s="45"/>
      <c r="S30" s="51" t="s">
        <v>347</v>
      </c>
    </row>
    <row r="31" spans="1:19" s="57" customFormat="1" ht="27" x14ac:dyDescent="0.25">
      <c r="A31" s="53">
        <v>28</v>
      </c>
      <c r="B31" s="43" t="s">
        <v>329</v>
      </c>
      <c r="C31" s="45">
        <v>39</v>
      </c>
      <c r="D31" s="82" t="s">
        <v>2</v>
      </c>
      <c r="E31" s="51"/>
      <c r="F31" s="59"/>
      <c r="G31" s="48"/>
      <c r="H31" s="48"/>
      <c r="I31" s="55">
        <v>5500</v>
      </c>
      <c r="J31" s="48"/>
      <c r="K31" s="48"/>
      <c r="L31" s="48"/>
      <c r="M31" s="48">
        <v>8000</v>
      </c>
      <c r="N31" s="50"/>
      <c r="O31" s="50"/>
      <c r="P31" s="50"/>
      <c r="Q31" s="48">
        <f t="shared" si="0"/>
        <v>13500</v>
      </c>
      <c r="R31" s="45" t="s">
        <v>15</v>
      </c>
      <c r="S31" s="51" t="s">
        <v>349</v>
      </c>
    </row>
    <row r="32" spans="1:19" s="57" customFormat="1" ht="27" x14ac:dyDescent="0.3">
      <c r="A32" s="53">
        <v>29</v>
      </c>
      <c r="B32" s="43" t="s">
        <v>357</v>
      </c>
      <c r="C32" s="45">
        <v>39</v>
      </c>
      <c r="D32" s="82" t="s">
        <v>2</v>
      </c>
      <c r="E32" s="54"/>
      <c r="F32" s="76"/>
      <c r="G32" s="48"/>
      <c r="H32" s="55"/>
      <c r="I32" s="55"/>
      <c r="J32" s="48"/>
      <c r="K32" s="55"/>
      <c r="L32" s="55"/>
      <c r="M32" s="48"/>
      <c r="N32" s="80"/>
      <c r="O32" s="81"/>
      <c r="P32" s="48">
        <v>195000</v>
      </c>
      <c r="Q32" s="48">
        <f t="shared" si="0"/>
        <v>195000</v>
      </c>
      <c r="R32" s="45"/>
      <c r="S32" s="51" t="s">
        <v>348</v>
      </c>
    </row>
    <row r="33" spans="1:19" s="57" customFormat="1" ht="27" x14ac:dyDescent="0.25">
      <c r="A33" s="53">
        <v>30</v>
      </c>
      <c r="B33" s="43" t="s">
        <v>106</v>
      </c>
      <c r="C33" s="45">
        <v>39</v>
      </c>
      <c r="D33" s="45" t="s">
        <v>19</v>
      </c>
      <c r="E33" s="51"/>
      <c r="F33" s="59"/>
      <c r="G33" s="48">
        <v>12000</v>
      </c>
      <c r="H33" s="48">
        <v>10000</v>
      </c>
      <c r="I33" s="48"/>
      <c r="J33" s="48">
        <v>14610</v>
      </c>
      <c r="K33" s="48"/>
      <c r="L33" s="48">
        <v>6391.76</v>
      </c>
      <c r="M33" s="48">
        <v>6000</v>
      </c>
      <c r="N33" s="48">
        <v>5000</v>
      </c>
      <c r="O33" s="48">
        <v>6000</v>
      </c>
      <c r="P33" s="48">
        <v>15000</v>
      </c>
      <c r="Q33" s="48">
        <f t="shared" si="0"/>
        <v>75001.760000000009</v>
      </c>
      <c r="R33" s="45" t="s">
        <v>15</v>
      </c>
      <c r="S33" s="51" t="s">
        <v>347</v>
      </c>
    </row>
    <row r="34" spans="1:19" s="57" customFormat="1" ht="121.5" x14ac:dyDescent="0.25">
      <c r="A34" s="53">
        <v>31</v>
      </c>
      <c r="B34" s="43" t="s">
        <v>60</v>
      </c>
      <c r="C34" s="45">
        <v>39</v>
      </c>
      <c r="D34" s="82" t="s">
        <v>2</v>
      </c>
      <c r="E34" s="45"/>
      <c r="F34" s="59">
        <v>630</v>
      </c>
      <c r="G34" s="59">
        <v>1200</v>
      </c>
      <c r="H34" s="48">
        <v>980</v>
      </c>
      <c r="I34" s="48">
        <v>620</v>
      </c>
      <c r="J34" s="59">
        <v>980</v>
      </c>
      <c r="K34" s="48"/>
      <c r="L34" s="48">
        <v>1200</v>
      </c>
      <c r="M34" s="48">
        <v>350</v>
      </c>
      <c r="N34" s="48">
        <v>620</v>
      </c>
      <c r="O34" s="48">
        <v>1200</v>
      </c>
      <c r="P34" s="48">
        <v>5900</v>
      </c>
      <c r="Q34" s="48">
        <f t="shared" si="0"/>
        <v>13680</v>
      </c>
      <c r="R34" s="45" t="s">
        <v>15</v>
      </c>
      <c r="S34" s="51" t="s">
        <v>347</v>
      </c>
    </row>
    <row r="35" spans="1:19" s="57" customFormat="1" ht="27" x14ac:dyDescent="0.3">
      <c r="A35" s="53">
        <v>32</v>
      </c>
      <c r="B35" s="43" t="s">
        <v>222</v>
      </c>
      <c r="C35" s="45">
        <v>39</v>
      </c>
      <c r="D35" s="82" t="s">
        <v>2</v>
      </c>
      <c r="E35" s="51"/>
      <c r="F35" s="59"/>
      <c r="G35" s="48"/>
      <c r="H35" s="48">
        <v>150000</v>
      </c>
      <c r="I35" s="48"/>
      <c r="J35" s="48"/>
      <c r="K35" s="48"/>
      <c r="L35" s="48"/>
      <c r="M35" s="48"/>
      <c r="N35" s="80"/>
      <c r="O35" s="81"/>
      <c r="P35" s="50"/>
      <c r="Q35" s="48">
        <f t="shared" si="0"/>
        <v>150000</v>
      </c>
      <c r="R35" s="45"/>
      <c r="S35" s="60" t="s">
        <v>177</v>
      </c>
    </row>
    <row r="36" spans="1:19" s="57" customFormat="1" ht="27" x14ac:dyDescent="0.25">
      <c r="A36" s="53">
        <v>33</v>
      </c>
      <c r="B36" s="43" t="s">
        <v>108</v>
      </c>
      <c r="C36" s="45">
        <v>39</v>
      </c>
      <c r="D36" s="82" t="s">
        <v>2</v>
      </c>
      <c r="E36" s="51" t="s">
        <v>16</v>
      </c>
      <c r="F36" s="59"/>
      <c r="G36" s="48"/>
      <c r="H36" s="48"/>
      <c r="I36" s="48"/>
      <c r="J36" s="48"/>
      <c r="K36" s="48"/>
      <c r="L36" s="48"/>
      <c r="M36" s="50"/>
      <c r="N36" s="50"/>
      <c r="O36" s="50"/>
      <c r="P36" s="48">
        <v>32122.23</v>
      </c>
      <c r="Q36" s="48">
        <f t="shared" si="0"/>
        <v>32122.23</v>
      </c>
      <c r="R36" s="45" t="s">
        <v>15</v>
      </c>
      <c r="S36" s="51" t="s">
        <v>347</v>
      </c>
    </row>
    <row r="37" spans="1:19" s="57" customFormat="1" ht="162" x14ac:dyDescent="0.25">
      <c r="A37" s="53">
        <v>34</v>
      </c>
      <c r="B37" s="43" t="s">
        <v>34</v>
      </c>
      <c r="C37" s="45">
        <v>39</v>
      </c>
      <c r="D37" s="82" t="s">
        <v>2</v>
      </c>
      <c r="E37" s="51"/>
      <c r="F37" s="59"/>
      <c r="G37" s="48"/>
      <c r="H37" s="48"/>
      <c r="I37" s="48"/>
      <c r="J37" s="48"/>
      <c r="K37" s="48"/>
      <c r="L37" s="48"/>
      <c r="M37" s="48"/>
      <c r="N37" s="48"/>
      <c r="O37" s="48"/>
      <c r="P37" s="48">
        <v>45397.48</v>
      </c>
      <c r="Q37" s="48">
        <f t="shared" si="0"/>
        <v>45397.48</v>
      </c>
      <c r="R37" s="45" t="s">
        <v>16</v>
      </c>
      <c r="S37" s="51" t="s">
        <v>352</v>
      </c>
    </row>
    <row r="38" spans="1:19" s="57" customFormat="1" ht="40.5" x14ac:dyDescent="0.25">
      <c r="A38" s="53">
        <v>35</v>
      </c>
      <c r="B38" s="43" t="s">
        <v>83</v>
      </c>
      <c r="C38" s="45">
        <v>39</v>
      </c>
      <c r="D38" s="82" t="s">
        <v>2</v>
      </c>
      <c r="E38" s="54" t="s">
        <v>15</v>
      </c>
      <c r="F38" s="76"/>
      <c r="G38" s="48"/>
      <c r="H38" s="48">
        <v>6302.4</v>
      </c>
      <c r="I38" s="48"/>
      <c r="J38" s="48">
        <v>20000</v>
      </c>
      <c r="K38" s="48"/>
      <c r="L38" s="48"/>
      <c r="M38" s="48"/>
      <c r="N38" s="48"/>
      <c r="O38" s="48" t="s">
        <v>358</v>
      </c>
      <c r="P38" s="55">
        <v>25250</v>
      </c>
      <c r="Q38" s="48">
        <f t="shared" si="0"/>
        <v>51552.4</v>
      </c>
      <c r="R38" s="45" t="s">
        <v>16</v>
      </c>
      <c r="S38" s="51" t="s">
        <v>352</v>
      </c>
    </row>
    <row r="39" spans="1:19" s="57" customFormat="1" ht="40.5" x14ac:dyDescent="0.25">
      <c r="A39" s="53">
        <v>36</v>
      </c>
      <c r="B39" s="43" t="s">
        <v>161</v>
      </c>
      <c r="C39" s="45">
        <v>39</v>
      </c>
      <c r="D39" s="45"/>
      <c r="E39" s="51"/>
      <c r="F39" s="59"/>
      <c r="G39" s="48"/>
      <c r="H39" s="48"/>
      <c r="I39" s="48"/>
      <c r="J39" s="48">
        <v>20000</v>
      </c>
      <c r="K39" s="48"/>
      <c r="L39" s="48"/>
      <c r="M39" s="48"/>
      <c r="N39" s="48"/>
      <c r="O39" s="48"/>
      <c r="P39" s="48"/>
      <c r="Q39" s="48">
        <f t="shared" si="0"/>
        <v>20000</v>
      </c>
      <c r="R39" s="45" t="s">
        <v>16</v>
      </c>
      <c r="S39" s="51" t="s">
        <v>359</v>
      </c>
    </row>
    <row r="40" spans="1:19" s="57" customFormat="1" ht="40.5" x14ac:dyDescent="0.25">
      <c r="A40" s="53">
        <v>37</v>
      </c>
      <c r="B40" s="43" t="s">
        <v>203</v>
      </c>
      <c r="C40" s="45">
        <v>39</v>
      </c>
      <c r="D40" s="82" t="s">
        <v>2</v>
      </c>
      <c r="E40" s="54"/>
      <c r="F40" s="76"/>
      <c r="G40" s="48"/>
      <c r="H40" s="48"/>
      <c r="I40" s="48"/>
      <c r="J40" s="48"/>
      <c r="K40" s="48">
        <v>25000</v>
      </c>
      <c r="L40" s="48"/>
      <c r="M40" s="50"/>
      <c r="N40" s="50"/>
      <c r="O40" s="50"/>
      <c r="P40" s="48"/>
      <c r="Q40" s="48">
        <f t="shared" si="0"/>
        <v>25000</v>
      </c>
      <c r="R40" s="45" t="s">
        <v>15</v>
      </c>
      <c r="S40" s="51" t="s">
        <v>347</v>
      </c>
    </row>
    <row r="41" spans="1:19" s="57" customFormat="1" ht="27" x14ac:dyDescent="0.3">
      <c r="A41" s="53">
        <v>38</v>
      </c>
      <c r="B41" s="43" t="s">
        <v>167</v>
      </c>
      <c r="C41" s="45">
        <v>39</v>
      </c>
      <c r="D41" s="51"/>
      <c r="E41" s="51"/>
      <c r="F41" s="59"/>
      <c r="G41" s="48"/>
      <c r="H41" s="48">
        <v>350000</v>
      </c>
      <c r="I41" s="48"/>
      <c r="J41" s="48"/>
      <c r="K41" s="48"/>
      <c r="L41" s="48"/>
      <c r="M41" s="48">
        <v>22000</v>
      </c>
      <c r="N41" s="80"/>
      <c r="O41" s="50"/>
      <c r="P41" s="50"/>
      <c r="Q41" s="48">
        <f t="shared" si="0"/>
        <v>372000</v>
      </c>
      <c r="R41" s="45" t="s">
        <v>16</v>
      </c>
      <c r="S41" s="51" t="s">
        <v>347</v>
      </c>
    </row>
    <row r="42" spans="1:19" s="57" customFormat="1" ht="27" x14ac:dyDescent="0.25">
      <c r="A42" s="53">
        <v>39</v>
      </c>
      <c r="B42" s="43" t="s">
        <v>228</v>
      </c>
      <c r="C42" s="45">
        <v>39</v>
      </c>
      <c r="D42" s="82" t="s">
        <v>2</v>
      </c>
      <c r="E42" s="51"/>
      <c r="F42" s="48">
        <v>7000</v>
      </c>
      <c r="G42" s="48">
        <v>8000</v>
      </c>
      <c r="H42" s="48">
        <v>15000</v>
      </c>
      <c r="I42" s="48"/>
      <c r="J42" s="48">
        <v>7229.8</v>
      </c>
      <c r="K42" s="48"/>
      <c r="L42" s="48"/>
      <c r="M42" s="48"/>
      <c r="N42" s="48"/>
      <c r="O42" s="48"/>
      <c r="P42" s="48">
        <v>8000</v>
      </c>
      <c r="Q42" s="48">
        <f t="shared" si="0"/>
        <v>45229.8</v>
      </c>
      <c r="R42" s="45" t="s">
        <v>15</v>
      </c>
      <c r="S42" s="51" t="s">
        <v>348</v>
      </c>
    </row>
    <row r="43" spans="1:19" s="57" customFormat="1" ht="40.5" x14ac:dyDescent="0.25">
      <c r="A43" s="53">
        <v>40</v>
      </c>
      <c r="B43" s="43" t="s">
        <v>109</v>
      </c>
      <c r="C43" s="45">
        <v>39</v>
      </c>
      <c r="D43" s="82" t="s">
        <v>2</v>
      </c>
      <c r="E43" s="45"/>
      <c r="F43" s="59"/>
      <c r="G43" s="48"/>
      <c r="H43" s="48"/>
      <c r="I43" s="48"/>
      <c r="J43" s="48"/>
      <c r="K43" s="48"/>
      <c r="L43" s="48"/>
      <c r="M43" s="48"/>
      <c r="N43" s="48"/>
      <c r="O43" s="48"/>
      <c r="P43" s="48">
        <v>17499</v>
      </c>
      <c r="Q43" s="48">
        <f t="shared" si="0"/>
        <v>17499</v>
      </c>
      <c r="R43" s="45" t="s">
        <v>15</v>
      </c>
      <c r="S43" s="51" t="s">
        <v>349</v>
      </c>
    </row>
    <row r="44" spans="1:19" s="57" customFormat="1" x14ac:dyDescent="0.25">
      <c r="A44" s="53">
        <v>41</v>
      </c>
      <c r="B44" s="43" t="s">
        <v>129</v>
      </c>
      <c r="C44" s="45">
        <v>39</v>
      </c>
      <c r="D44" s="51" t="s">
        <v>19</v>
      </c>
      <c r="E44" s="51"/>
      <c r="F44" s="48"/>
      <c r="G44" s="48"/>
      <c r="H44" s="48"/>
      <c r="I44" s="48"/>
      <c r="J44" s="48"/>
      <c r="K44" s="48"/>
      <c r="L44" s="48">
        <v>16320</v>
      </c>
      <c r="M44" s="48"/>
      <c r="N44" s="50"/>
      <c r="O44" s="48">
        <v>16320</v>
      </c>
      <c r="P44" s="50"/>
      <c r="Q44" s="48">
        <f t="shared" si="0"/>
        <v>32640</v>
      </c>
      <c r="R44" s="45" t="s">
        <v>15</v>
      </c>
      <c r="S44" s="51" t="s">
        <v>347</v>
      </c>
    </row>
    <row r="45" spans="1:19" s="57" customFormat="1" ht="27" x14ac:dyDescent="0.3">
      <c r="A45" s="53">
        <v>42</v>
      </c>
      <c r="B45" s="43" t="s">
        <v>295</v>
      </c>
      <c r="C45" s="62"/>
      <c r="D45" s="51"/>
      <c r="E45" s="54"/>
      <c r="F45" s="76"/>
      <c r="G45" s="48"/>
      <c r="H45" s="55"/>
      <c r="I45" s="55"/>
      <c r="J45" s="48"/>
      <c r="K45" s="55"/>
      <c r="L45" s="55"/>
      <c r="M45" s="48"/>
      <c r="N45" s="80"/>
      <c r="O45" s="48">
        <v>22500</v>
      </c>
      <c r="P45" s="48"/>
      <c r="Q45" s="48">
        <f t="shared" si="0"/>
        <v>22500</v>
      </c>
      <c r="R45" s="45"/>
      <c r="S45" s="51" t="s">
        <v>348</v>
      </c>
    </row>
    <row r="46" spans="1:19" s="57" customFormat="1" ht="40.5" x14ac:dyDescent="0.25">
      <c r="A46" s="53">
        <v>43</v>
      </c>
      <c r="B46" s="43" t="s">
        <v>37</v>
      </c>
      <c r="C46" s="45">
        <v>39</v>
      </c>
      <c r="D46" s="82" t="s">
        <v>2</v>
      </c>
      <c r="E46" s="51"/>
      <c r="F46" s="59"/>
      <c r="G46" s="48"/>
      <c r="H46" s="48"/>
      <c r="I46" s="48">
        <v>25000</v>
      </c>
      <c r="J46" s="48"/>
      <c r="K46" s="48"/>
      <c r="L46" s="48"/>
      <c r="M46" s="50"/>
      <c r="N46" s="50"/>
      <c r="O46" s="48">
        <v>25000</v>
      </c>
      <c r="P46" s="50"/>
      <c r="Q46" s="48">
        <f t="shared" si="0"/>
        <v>50000</v>
      </c>
      <c r="R46" s="45" t="s">
        <v>16</v>
      </c>
      <c r="S46" s="51" t="s">
        <v>356</v>
      </c>
    </row>
    <row r="47" spans="1:19" s="57" customFormat="1" ht="27" x14ac:dyDescent="0.25">
      <c r="A47" s="53">
        <v>44</v>
      </c>
      <c r="B47" s="43" t="s">
        <v>123</v>
      </c>
      <c r="C47" s="45">
        <v>39</v>
      </c>
      <c r="D47" s="82" t="s">
        <v>2</v>
      </c>
      <c r="E47" s="51"/>
      <c r="F47" s="59"/>
      <c r="G47" s="48">
        <v>8000</v>
      </c>
      <c r="H47" s="48">
        <v>5000</v>
      </c>
      <c r="I47" s="48">
        <v>3800</v>
      </c>
      <c r="J47" s="48"/>
      <c r="K47" s="48"/>
      <c r="L47" s="48"/>
      <c r="M47" s="48"/>
      <c r="N47" s="48"/>
      <c r="O47" s="48">
        <v>15000</v>
      </c>
      <c r="P47" s="48"/>
      <c r="Q47" s="48">
        <f t="shared" si="0"/>
        <v>31800</v>
      </c>
      <c r="R47" s="45" t="s">
        <v>16</v>
      </c>
      <c r="S47" s="51" t="s">
        <v>360</v>
      </c>
    </row>
    <row r="48" spans="1:19" s="57" customFormat="1" ht="27" x14ac:dyDescent="0.25">
      <c r="A48" s="53">
        <v>45</v>
      </c>
      <c r="B48" s="43" t="s">
        <v>119</v>
      </c>
      <c r="C48" s="45">
        <v>39</v>
      </c>
      <c r="D48" s="51" t="s">
        <v>240</v>
      </c>
      <c r="E48" s="45"/>
      <c r="F48" s="48">
        <v>16232</v>
      </c>
      <c r="G48" s="48">
        <v>2299.1999999999998</v>
      </c>
      <c r="H48" s="48">
        <v>6222.4</v>
      </c>
      <c r="I48" s="48">
        <v>21642.400000000001</v>
      </c>
      <c r="J48" s="48"/>
      <c r="K48" s="48">
        <v>11872</v>
      </c>
      <c r="L48" s="48">
        <v>152976</v>
      </c>
      <c r="M48" s="48">
        <v>4798</v>
      </c>
      <c r="N48" s="48">
        <v>4790</v>
      </c>
      <c r="O48" s="48">
        <v>91285.8</v>
      </c>
      <c r="P48" s="48">
        <v>81012.800000000003</v>
      </c>
      <c r="Q48" s="48">
        <f t="shared" si="0"/>
        <v>393130.6</v>
      </c>
      <c r="R48" s="45" t="s">
        <v>16</v>
      </c>
      <c r="S48" s="51" t="s">
        <v>148</v>
      </c>
    </row>
    <row r="49" spans="1:19" s="57" customFormat="1" ht="27" x14ac:dyDescent="0.25">
      <c r="A49" s="53">
        <v>46</v>
      </c>
      <c r="B49" s="43" t="s">
        <v>279</v>
      </c>
      <c r="C49" s="45">
        <v>39</v>
      </c>
      <c r="D49" s="82" t="s">
        <v>2</v>
      </c>
      <c r="E49" s="51"/>
      <c r="F49" s="48"/>
      <c r="G49" s="48">
        <v>4300</v>
      </c>
      <c r="H49" s="48">
        <v>3250</v>
      </c>
      <c r="I49" s="48">
        <v>1800</v>
      </c>
      <c r="J49" s="48"/>
      <c r="K49" s="48"/>
      <c r="L49" s="48">
        <v>14000</v>
      </c>
      <c r="M49" s="48"/>
      <c r="N49" s="50"/>
      <c r="O49" s="50"/>
      <c r="P49" s="48">
        <v>12740</v>
      </c>
      <c r="Q49" s="48">
        <f t="shared" si="0"/>
        <v>36090</v>
      </c>
      <c r="R49" s="45" t="s">
        <v>15</v>
      </c>
      <c r="S49" s="51" t="s">
        <v>148</v>
      </c>
    </row>
    <row r="50" spans="1:19" s="57" customFormat="1" ht="27" x14ac:dyDescent="0.25">
      <c r="A50" s="53">
        <v>47</v>
      </c>
      <c r="B50" s="43" t="s">
        <v>330</v>
      </c>
      <c r="C50" s="45">
        <v>39</v>
      </c>
      <c r="D50" s="51" t="s">
        <v>19</v>
      </c>
      <c r="E50" s="51"/>
      <c r="F50" s="48"/>
      <c r="G50" s="48"/>
      <c r="H50" s="48">
        <v>3440</v>
      </c>
      <c r="I50" s="48">
        <v>2500</v>
      </c>
      <c r="J50" s="48"/>
      <c r="K50" s="48"/>
      <c r="L50" s="48">
        <v>14160</v>
      </c>
      <c r="M50" s="48"/>
      <c r="N50" s="50"/>
      <c r="O50" s="50"/>
      <c r="P50" s="50"/>
      <c r="Q50" s="48">
        <f t="shared" si="0"/>
        <v>20100</v>
      </c>
      <c r="R50" s="45" t="s">
        <v>15</v>
      </c>
      <c r="S50" s="51" t="s">
        <v>148</v>
      </c>
    </row>
    <row r="51" spans="1:19" s="57" customFormat="1" ht="27" x14ac:dyDescent="0.3">
      <c r="A51" s="53">
        <v>48</v>
      </c>
      <c r="B51" s="43" t="s">
        <v>232</v>
      </c>
      <c r="C51" s="45">
        <v>39</v>
      </c>
      <c r="D51" s="82" t="s">
        <v>2</v>
      </c>
      <c r="E51" s="54"/>
      <c r="F51" s="76"/>
      <c r="G51" s="48"/>
      <c r="H51" s="55"/>
      <c r="I51" s="55"/>
      <c r="J51" s="48"/>
      <c r="K51" s="55"/>
      <c r="L51" s="48"/>
      <c r="M51" s="48"/>
      <c r="N51" s="80"/>
      <c r="O51" s="81"/>
      <c r="P51" s="48">
        <v>60000</v>
      </c>
      <c r="Q51" s="48">
        <f t="shared" si="0"/>
        <v>60000</v>
      </c>
      <c r="R51" s="45"/>
      <c r="S51" s="51" t="s">
        <v>214</v>
      </c>
    </row>
    <row r="52" spans="1:19" s="57" customFormat="1" ht="27" x14ac:dyDescent="0.3">
      <c r="A52" s="53">
        <v>49</v>
      </c>
      <c r="B52" s="43" t="s">
        <v>251</v>
      </c>
      <c r="C52" s="62"/>
      <c r="D52" s="51"/>
      <c r="E52" s="54"/>
      <c r="F52" s="76"/>
      <c r="G52" s="48"/>
      <c r="H52" s="55"/>
      <c r="I52" s="55"/>
      <c r="J52" s="48"/>
      <c r="K52" s="55"/>
      <c r="L52" s="55"/>
      <c r="M52" s="48">
        <v>20200</v>
      </c>
      <c r="N52" s="80"/>
      <c r="O52" s="81"/>
      <c r="P52" s="48"/>
      <c r="Q52" s="48">
        <f t="shared" si="0"/>
        <v>20200</v>
      </c>
      <c r="R52" s="45"/>
      <c r="S52" s="51" t="s">
        <v>348</v>
      </c>
    </row>
    <row r="53" spans="1:19" s="57" customFormat="1" ht="45" customHeight="1" x14ac:dyDescent="0.25">
      <c r="A53" s="53">
        <v>50</v>
      </c>
      <c r="B53" s="43" t="s">
        <v>127</v>
      </c>
      <c r="C53" s="45">
        <v>39</v>
      </c>
      <c r="D53" s="82" t="s">
        <v>2</v>
      </c>
      <c r="E53" s="51"/>
      <c r="F53" s="48">
        <v>10550</v>
      </c>
      <c r="G53" s="48">
        <v>9646.75</v>
      </c>
      <c r="H53" s="48">
        <v>464334</v>
      </c>
      <c r="I53" s="48">
        <v>28650</v>
      </c>
      <c r="J53" s="48">
        <v>5553.08</v>
      </c>
      <c r="K53" s="48"/>
      <c r="L53" s="48">
        <v>17941.349999999999</v>
      </c>
      <c r="M53" s="48">
        <v>90157.74</v>
      </c>
      <c r="N53" s="48">
        <v>479.4</v>
      </c>
      <c r="O53" s="48">
        <v>88052.99</v>
      </c>
      <c r="P53" s="48">
        <v>23000</v>
      </c>
      <c r="Q53" s="48">
        <f t="shared" si="0"/>
        <v>738365.31</v>
      </c>
      <c r="R53" s="45" t="s">
        <v>15</v>
      </c>
      <c r="S53" s="51" t="s">
        <v>347</v>
      </c>
    </row>
    <row r="54" spans="1:19" s="57" customFormat="1" ht="27" x14ac:dyDescent="0.3">
      <c r="A54" s="53">
        <v>51</v>
      </c>
      <c r="B54" s="43" t="s">
        <v>265</v>
      </c>
      <c r="C54" s="62"/>
      <c r="D54" s="51"/>
      <c r="E54" s="54"/>
      <c r="F54" s="76"/>
      <c r="G54" s="48"/>
      <c r="H54" s="55"/>
      <c r="I54" s="55">
        <v>3000</v>
      </c>
      <c r="J54" s="48"/>
      <c r="K54" s="55"/>
      <c r="L54" s="55"/>
      <c r="M54" s="48"/>
      <c r="N54" s="80"/>
      <c r="O54" s="81"/>
      <c r="P54" s="48"/>
      <c r="Q54" s="48">
        <f t="shared" si="0"/>
        <v>3000</v>
      </c>
      <c r="R54" s="45"/>
      <c r="S54" s="51" t="s">
        <v>360</v>
      </c>
    </row>
    <row r="55" spans="1:19" s="57" customFormat="1" ht="27" x14ac:dyDescent="0.3">
      <c r="A55" s="53">
        <v>52</v>
      </c>
      <c r="B55" s="43" t="s">
        <v>229</v>
      </c>
      <c r="C55" s="45">
        <v>39</v>
      </c>
      <c r="D55" s="51"/>
      <c r="E55" s="54"/>
      <c r="F55" s="76"/>
      <c r="G55" s="48"/>
      <c r="H55" s="55">
        <v>70000</v>
      </c>
      <c r="I55" s="55"/>
      <c r="J55" s="48"/>
      <c r="K55" s="55"/>
      <c r="L55" s="48"/>
      <c r="M55" s="48"/>
      <c r="N55" s="80"/>
      <c r="O55" s="81"/>
      <c r="P55" s="48">
        <v>35000</v>
      </c>
      <c r="Q55" s="48">
        <f t="shared" si="0"/>
        <v>105000</v>
      </c>
      <c r="R55" s="45"/>
      <c r="S55" s="51" t="s">
        <v>348</v>
      </c>
    </row>
    <row r="56" spans="1:19" s="57" customFormat="1" ht="27" x14ac:dyDescent="0.25">
      <c r="A56" s="53">
        <v>53</v>
      </c>
      <c r="B56" s="43" t="s">
        <v>24</v>
      </c>
      <c r="C56" s="45">
        <v>39</v>
      </c>
      <c r="D56" s="82" t="s">
        <v>2</v>
      </c>
      <c r="E56" s="51"/>
      <c r="F56" s="48"/>
      <c r="G56" s="48"/>
      <c r="H56" s="48"/>
      <c r="I56" s="48"/>
      <c r="J56" s="48"/>
      <c r="K56" s="48"/>
      <c r="L56" s="48">
        <v>6500</v>
      </c>
      <c r="M56" s="48"/>
      <c r="N56" s="48"/>
      <c r="O56" s="48"/>
      <c r="P56" s="48"/>
      <c r="Q56" s="48">
        <f t="shared" si="0"/>
        <v>6500</v>
      </c>
      <c r="R56" s="45" t="s">
        <v>15</v>
      </c>
      <c r="S56" s="51" t="s">
        <v>362</v>
      </c>
    </row>
    <row r="57" spans="1:19" s="57" customFormat="1" ht="27" x14ac:dyDescent="0.3">
      <c r="A57" s="53">
        <v>54</v>
      </c>
      <c r="B57" s="43" t="s">
        <v>252</v>
      </c>
      <c r="C57" s="62"/>
      <c r="D57" s="51"/>
      <c r="E57" s="54"/>
      <c r="F57" s="76"/>
      <c r="G57" s="48"/>
      <c r="H57" s="55">
        <v>25000</v>
      </c>
      <c r="I57" s="48">
        <v>28000</v>
      </c>
      <c r="J57" s="48">
        <v>23800</v>
      </c>
      <c r="K57" s="55"/>
      <c r="L57" s="55"/>
      <c r="M57" s="48">
        <v>12000</v>
      </c>
      <c r="N57" s="80"/>
      <c r="O57" s="48">
        <v>32000</v>
      </c>
      <c r="P57" s="48">
        <v>28600</v>
      </c>
      <c r="Q57" s="48">
        <f t="shared" si="0"/>
        <v>149400</v>
      </c>
      <c r="R57" s="45"/>
      <c r="S57" s="51" t="s">
        <v>346</v>
      </c>
    </row>
    <row r="58" spans="1:19" s="57" customFormat="1" ht="27" x14ac:dyDescent="0.25">
      <c r="A58" s="53">
        <v>55</v>
      </c>
      <c r="B58" s="43" t="s">
        <v>101</v>
      </c>
      <c r="C58" s="45">
        <v>39</v>
      </c>
      <c r="D58" s="51" t="s">
        <v>240</v>
      </c>
      <c r="E58" s="51"/>
      <c r="F58" s="48"/>
      <c r="G58" s="48"/>
      <c r="H58" s="48">
        <v>28000</v>
      </c>
      <c r="I58" s="48">
        <v>13000</v>
      </c>
      <c r="J58" s="48">
        <v>17000</v>
      </c>
      <c r="K58" s="48"/>
      <c r="L58" s="48">
        <v>15000</v>
      </c>
      <c r="M58" s="48">
        <v>17270</v>
      </c>
      <c r="N58" s="50"/>
      <c r="O58" s="50"/>
      <c r="P58" s="48">
        <v>6500</v>
      </c>
      <c r="Q58" s="48">
        <f t="shared" si="0"/>
        <v>96770</v>
      </c>
      <c r="R58" s="45" t="s">
        <v>15</v>
      </c>
      <c r="S58" s="51" t="s">
        <v>348</v>
      </c>
    </row>
    <row r="59" spans="1:19" s="57" customFormat="1" ht="15.75" x14ac:dyDescent="0.3">
      <c r="A59" s="53">
        <v>56</v>
      </c>
      <c r="B59" s="43" t="s">
        <v>273</v>
      </c>
      <c r="C59" s="62"/>
      <c r="D59" s="51"/>
      <c r="E59" s="54"/>
      <c r="F59" s="76"/>
      <c r="G59" s="48"/>
      <c r="H59" s="55">
        <v>59800</v>
      </c>
      <c r="I59" s="55">
        <v>38700</v>
      </c>
      <c r="J59" s="48"/>
      <c r="K59" s="55"/>
      <c r="L59" s="55"/>
      <c r="M59" s="48"/>
      <c r="N59" s="80"/>
      <c r="O59" s="81"/>
      <c r="P59" s="48">
        <v>9200</v>
      </c>
      <c r="Q59" s="48">
        <f t="shared" si="0"/>
        <v>107700</v>
      </c>
      <c r="R59" s="45"/>
      <c r="S59" s="51" t="s">
        <v>348</v>
      </c>
    </row>
    <row r="60" spans="1:19" s="57" customFormat="1" ht="40.5" x14ac:dyDescent="0.3">
      <c r="A60" s="53">
        <v>57</v>
      </c>
      <c r="B60" s="43" t="s">
        <v>288</v>
      </c>
      <c r="C60" s="45">
        <v>39</v>
      </c>
      <c r="D60" s="51"/>
      <c r="E60" s="51"/>
      <c r="F60" s="59"/>
      <c r="G60" s="48"/>
      <c r="H60" s="48">
        <v>3000</v>
      </c>
      <c r="I60" s="48"/>
      <c r="J60" s="48">
        <v>2800</v>
      </c>
      <c r="K60" s="48"/>
      <c r="L60" s="48">
        <v>3000</v>
      </c>
      <c r="M60" s="48"/>
      <c r="N60" s="80"/>
      <c r="O60" s="50"/>
      <c r="P60" s="48">
        <v>6000</v>
      </c>
      <c r="Q60" s="48">
        <f t="shared" si="0"/>
        <v>14800</v>
      </c>
      <c r="R60" s="45" t="s">
        <v>16</v>
      </c>
      <c r="S60" s="51" t="s">
        <v>349</v>
      </c>
    </row>
    <row r="61" spans="1:19" s="57" customFormat="1" ht="67.5" x14ac:dyDescent="0.25">
      <c r="A61" s="53">
        <v>58</v>
      </c>
      <c r="B61" s="43" t="s">
        <v>103</v>
      </c>
      <c r="C61" s="45">
        <v>39</v>
      </c>
      <c r="D61" s="51" t="s">
        <v>240</v>
      </c>
      <c r="E61" s="51"/>
      <c r="F61" s="48">
        <v>14681.32</v>
      </c>
      <c r="G61" s="48">
        <v>21908.57</v>
      </c>
      <c r="H61" s="48">
        <v>14902.35</v>
      </c>
      <c r="I61" s="48"/>
      <c r="J61" s="48"/>
      <c r="K61" s="48">
        <v>63825.41</v>
      </c>
      <c r="L61" s="48">
        <v>105888.15</v>
      </c>
      <c r="M61" s="48">
        <v>4004.08</v>
      </c>
      <c r="N61" s="48">
        <v>11328.01</v>
      </c>
      <c r="O61" s="48">
        <v>116.01</v>
      </c>
      <c r="P61" s="48">
        <v>107728.35</v>
      </c>
      <c r="Q61" s="48">
        <f t="shared" si="0"/>
        <v>344382.25</v>
      </c>
      <c r="R61" s="45" t="s">
        <v>15</v>
      </c>
      <c r="S61" s="51" t="s">
        <v>347</v>
      </c>
    </row>
    <row r="62" spans="1:19" s="57" customFormat="1" ht="27" x14ac:dyDescent="0.3">
      <c r="A62" s="53">
        <v>59</v>
      </c>
      <c r="B62" s="43" t="s">
        <v>331</v>
      </c>
      <c r="C62" s="45">
        <v>39</v>
      </c>
      <c r="D62" s="45" t="s">
        <v>19</v>
      </c>
      <c r="E62" s="45"/>
      <c r="F62" s="48"/>
      <c r="G62" s="48"/>
      <c r="H62" s="48"/>
      <c r="I62" s="48"/>
      <c r="J62" s="48"/>
      <c r="K62" s="48"/>
      <c r="L62" s="48"/>
      <c r="M62" s="50"/>
      <c r="N62" s="50"/>
      <c r="O62" s="80"/>
      <c r="P62" s="48">
        <v>2200</v>
      </c>
      <c r="Q62" s="48">
        <f t="shared" si="0"/>
        <v>2200</v>
      </c>
      <c r="R62" s="45" t="s">
        <v>15</v>
      </c>
      <c r="S62" s="51" t="s">
        <v>349</v>
      </c>
    </row>
    <row r="63" spans="1:19" s="57" customFormat="1" ht="27" x14ac:dyDescent="0.3">
      <c r="A63" s="53">
        <v>60</v>
      </c>
      <c r="B63" s="43" t="s">
        <v>38</v>
      </c>
      <c r="C63" s="45">
        <v>39</v>
      </c>
      <c r="D63" s="82" t="s">
        <v>2</v>
      </c>
      <c r="E63" s="87"/>
      <c r="F63" s="48"/>
      <c r="G63" s="48"/>
      <c r="H63" s="48">
        <v>6000</v>
      </c>
      <c r="I63" s="48"/>
      <c r="J63" s="48"/>
      <c r="K63" s="48"/>
      <c r="L63" s="48"/>
      <c r="M63" s="50"/>
      <c r="N63" s="50"/>
      <c r="O63" s="80">
        <v>7000</v>
      </c>
      <c r="P63" s="50"/>
      <c r="Q63" s="48">
        <f t="shared" si="0"/>
        <v>13000</v>
      </c>
      <c r="R63" s="45" t="s">
        <v>16</v>
      </c>
      <c r="S63" s="51" t="s">
        <v>360</v>
      </c>
    </row>
    <row r="64" spans="1:19" s="57" customFormat="1" ht="27" x14ac:dyDescent="0.3">
      <c r="A64" s="53">
        <v>61</v>
      </c>
      <c r="B64" s="43" t="s">
        <v>333</v>
      </c>
      <c r="C64" s="62"/>
      <c r="D64" s="51"/>
      <c r="E64" s="54"/>
      <c r="F64" s="76"/>
      <c r="G64" s="48"/>
      <c r="H64" s="55"/>
      <c r="I64" s="55">
        <v>22000</v>
      </c>
      <c r="J64" s="48"/>
      <c r="K64" s="55"/>
      <c r="L64" s="55"/>
      <c r="M64" s="48"/>
      <c r="N64" s="80"/>
      <c r="O64" s="81"/>
      <c r="P64" s="48"/>
      <c r="Q64" s="48">
        <f t="shared" si="0"/>
        <v>22000</v>
      </c>
      <c r="R64" s="45"/>
      <c r="S64" s="51" t="s">
        <v>360</v>
      </c>
    </row>
    <row r="65" spans="1:19" s="57" customFormat="1" ht="27" x14ac:dyDescent="0.3">
      <c r="A65" s="53">
        <v>62</v>
      </c>
      <c r="B65" s="43" t="s">
        <v>293</v>
      </c>
      <c r="C65" s="62"/>
      <c r="D65" s="51"/>
      <c r="E65" s="54"/>
      <c r="F65" s="76"/>
      <c r="G65" s="48"/>
      <c r="H65" s="55"/>
      <c r="I65" s="55"/>
      <c r="J65" s="48"/>
      <c r="K65" s="55"/>
      <c r="L65" s="55"/>
      <c r="M65" s="48"/>
      <c r="N65" s="80"/>
      <c r="O65" s="81"/>
      <c r="P65" s="48">
        <v>38200</v>
      </c>
      <c r="Q65" s="48">
        <f t="shared" si="0"/>
        <v>38200</v>
      </c>
      <c r="R65" s="45"/>
      <c r="S65" s="51" t="s">
        <v>348</v>
      </c>
    </row>
    <row r="66" spans="1:19" s="57" customFormat="1" ht="27" x14ac:dyDescent="0.25">
      <c r="A66" s="53">
        <v>63</v>
      </c>
      <c r="B66" s="43" t="s">
        <v>110</v>
      </c>
      <c r="C66" s="45">
        <v>39</v>
      </c>
      <c r="D66" s="82" t="s">
        <v>2</v>
      </c>
      <c r="E66" s="51"/>
      <c r="F66" s="59"/>
      <c r="G66" s="48"/>
      <c r="H66" s="48"/>
      <c r="I66" s="48"/>
      <c r="J66" s="48"/>
      <c r="K66" s="48"/>
      <c r="L66" s="48"/>
      <c r="M66" s="50"/>
      <c r="N66" s="50"/>
      <c r="O66" s="48">
        <v>161370.99</v>
      </c>
      <c r="P66" s="50"/>
      <c r="Q66" s="48">
        <f t="shared" si="0"/>
        <v>161370.99</v>
      </c>
      <c r="R66" s="45" t="s">
        <v>15</v>
      </c>
      <c r="S66" s="51" t="s">
        <v>33</v>
      </c>
    </row>
    <row r="67" spans="1:19" s="57" customFormat="1" ht="27" x14ac:dyDescent="0.25">
      <c r="A67" s="53">
        <v>64</v>
      </c>
      <c r="B67" s="64" t="s">
        <v>61</v>
      </c>
      <c r="C67" s="45">
        <v>39</v>
      </c>
      <c r="D67" s="88" t="s">
        <v>19</v>
      </c>
      <c r="E67" s="73"/>
      <c r="F67" s="74"/>
      <c r="G67" s="65">
        <v>3500</v>
      </c>
      <c r="H67" s="48">
        <v>2025</v>
      </c>
      <c r="I67" s="65"/>
      <c r="J67" s="65"/>
      <c r="K67" s="48"/>
      <c r="L67" s="48"/>
      <c r="M67" s="65"/>
      <c r="N67" s="65"/>
      <c r="O67" s="65"/>
      <c r="P67" s="65"/>
      <c r="Q67" s="48">
        <f t="shared" si="0"/>
        <v>5525</v>
      </c>
      <c r="R67" s="88" t="s">
        <v>16</v>
      </c>
      <c r="S67" s="51" t="s">
        <v>347</v>
      </c>
    </row>
    <row r="68" spans="1:19" s="57" customFormat="1" ht="40.5" x14ac:dyDescent="0.25">
      <c r="A68" s="53">
        <v>65</v>
      </c>
      <c r="B68" s="64" t="s">
        <v>332</v>
      </c>
      <c r="C68" s="88">
        <v>39</v>
      </c>
      <c r="D68" s="88" t="s">
        <v>19</v>
      </c>
      <c r="E68" s="73"/>
      <c r="F68" s="74"/>
      <c r="G68" s="65"/>
      <c r="H68" s="48"/>
      <c r="I68" s="65"/>
      <c r="J68" s="65"/>
      <c r="K68" s="65"/>
      <c r="L68" s="48"/>
      <c r="M68" s="75"/>
      <c r="N68" s="75"/>
      <c r="O68" s="75"/>
      <c r="P68" s="65">
        <v>2970</v>
      </c>
      <c r="Q68" s="48">
        <f t="shared" si="0"/>
        <v>2970</v>
      </c>
      <c r="R68" s="88" t="s">
        <v>15</v>
      </c>
      <c r="S68" s="51" t="s">
        <v>349</v>
      </c>
    </row>
    <row r="69" spans="1:19" s="57" customFormat="1" ht="27" x14ac:dyDescent="0.25">
      <c r="A69" s="53">
        <v>66</v>
      </c>
      <c r="B69" s="64" t="s">
        <v>111</v>
      </c>
      <c r="C69" s="88">
        <v>39</v>
      </c>
      <c r="D69" s="82" t="s">
        <v>2</v>
      </c>
      <c r="E69" s="88" t="s">
        <v>16</v>
      </c>
      <c r="F69" s="65"/>
      <c r="G69" s="65"/>
      <c r="H69" s="48">
        <v>75807</v>
      </c>
      <c r="I69" s="65">
        <v>116827</v>
      </c>
      <c r="J69" s="65"/>
      <c r="K69" s="65"/>
      <c r="L69" s="48">
        <v>36082.949999999997</v>
      </c>
      <c r="M69" s="75"/>
      <c r="N69" s="75"/>
      <c r="O69" s="65">
        <v>269875.95</v>
      </c>
      <c r="P69" s="75"/>
      <c r="Q69" s="48">
        <f t="shared" ref="Q69:Q102" si="1">SUM(F69:P69)</f>
        <v>498592.9</v>
      </c>
      <c r="R69" s="88" t="s">
        <v>16</v>
      </c>
      <c r="S69" s="73" t="s">
        <v>348</v>
      </c>
    </row>
    <row r="70" spans="1:19" s="89" customFormat="1" ht="40.5" x14ac:dyDescent="0.3">
      <c r="A70" s="53">
        <v>67</v>
      </c>
      <c r="B70" s="64" t="s">
        <v>112</v>
      </c>
      <c r="C70" s="88">
        <v>39</v>
      </c>
      <c r="D70" s="82" t="s">
        <v>2</v>
      </c>
      <c r="E70" s="73" t="s">
        <v>16</v>
      </c>
      <c r="F70" s="74"/>
      <c r="G70" s="65"/>
      <c r="H70" s="48">
        <v>166747</v>
      </c>
      <c r="I70" s="65"/>
      <c r="J70" s="65"/>
      <c r="K70" s="65"/>
      <c r="L70" s="48"/>
      <c r="M70" s="75"/>
      <c r="N70" s="75"/>
      <c r="O70" s="65">
        <v>265262</v>
      </c>
      <c r="P70" s="75"/>
      <c r="Q70" s="48">
        <f t="shared" si="1"/>
        <v>432009</v>
      </c>
      <c r="R70" s="88" t="s">
        <v>20</v>
      </c>
      <c r="S70" s="73" t="s">
        <v>348</v>
      </c>
    </row>
    <row r="71" spans="1:19" s="57" customFormat="1" ht="27" x14ac:dyDescent="0.25">
      <c r="A71" s="53">
        <v>68</v>
      </c>
      <c r="B71" s="43" t="s">
        <v>104</v>
      </c>
      <c r="C71" s="88">
        <v>39</v>
      </c>
      <c r="D71" s="82" t="s">
        <v>2</v>
      </c>
      <c r="E71" s="73" t="s">
        <v>16</v>
      </c>
      <c r="F71" s="48">
        <v>41772</v>
      </c>
      <c r="G71" s="48"/>
      <c r="H71" s="48"/>
      <c r="I71" s="65"/>
      <c r="J71" s="65"/>
      <c r="K71" s="65"/>
      <c r="L71" s="48">
        <v>656693</v>
      </c>
      <c r="M71" s="65"/>
      <c r="N71" s="75"/>
      <c r="O71" s="75"/>
      <c r="P71" s="75"/>
      <c r="Q71" s="48">
        <f t="shared" si="1"/>
        <v>698465</v>
      </c>
      <c r="R71" s="88" t="s">
        <v>20</v>
      </c>
      <c r="S71" s="51" t="s">
        <v>36</v>
      </c>
    </row>
    <row r="72" spans="1:19" s="57" customFormat="1" ht="40.5" x14ac:dyDescent="0.25">
      <c r="A72" s="53">
        <v>69</v>
      </c>
      <c r="B72" s="43" t="s">
        <v>128</v>
      </c>
      <c r="C72" s="45">
        <v>39</v>
      </c>
      <c r="D72" s="82" t="s">
        <v>2</v>
      </c>
      <c r="E72" s="51" t="s">
        <v>16</v>
      </c>
      <c r="F72" s="48">
        <v>17927</v>
      </c>
      <c r="G72" s="48">
        <v>54670</v>
      </c>
      <c r="H72" s="48">
        <v>70067.399999999994</v>
      </c>
      <c r="I72" s="48">
        <v>19342.599999999999</v>
      </c>
      <c r="J72" s="48">
        <v>53052</v>
      </c>
      <c r="K72" s="48"/>
      <c r="L72" s="48">
        <v>65113</v>
      </c>
      <c r="M72" s="48"/>
      <c r="N72" s="48"/>
      <c r="O72" s="48">
        <v>112385</v>
      </c>
      <c r="P72" s="48">
        <v>218705</v>
      </c>
      <c r="Q72" s="48">
        <f t="shared" si="1"/>
        <v>611262</v>
      </c>
      <c r="R72" s="45" t="s">
        <v>20</v>
      </c>
      <c r="S72" s="51" t="s">
        <v>347</v>
      </c>
    </row>
    <row r="73" spans="1:19" s="57" customFormat="1" ht="27" x14ac:dyDescent="0.25">
      <c r="A73" s="53">
        <v>70</v>
      </c>
      <c r="B73" s="64" t="s">
        <v>120</v>
      </c>
      <c r="C73" s="88">
        <v>39</v>
      </c>
      <c r="D73" s="82" t="s">
        <v>2</v>
      </c>
      <c r="E73" s="73"/>
      <c r="F73" s="65"/>
      <c r="G73" s="65">
        <v>30000</v>
      </c>
      <c r="H73" s="48"/>
      <c r="I73" s="65"/>
      <c r="J73" s="65"/>
      <c r="K73" s="65"/>
      <c r="L73" s="48"/>
      <c r="M73" s="65"/>
      <c r="N73" s="75"/>
      <c r="O73" s="75"/>
      <c r="P73" s="75"/>
      <c r="Q73" s="48">
        <f t="shared" si="1"/>
        <v>30000</v>
      </c>
      <c r="R73" s="45" t="s">
        <v>15</v>
      </c>
      <c r="S73" s="51" t="s">
        <v>27</v>
      </c>
    </row>
    <row r="74" spans="1:19" s="57" customFormat="1" ht="67.5" x14ac:dyDescent="0.3">
      <c r="A74" s="53">
        <v>71</v>
      </c>
      <c r="B74" s="64" t="s">
        <v>208</v>
      </c>
      <c r="C74" s="67">
        <v>39</v>
      </c>
      <c r="D74" s="82" t="s">
        <v>2</v>
      </c>
      <c r="E74" s="72"/>
      <c r="F74" s="90"/>
      <c r="G74" s="65"/>
      <c r="H74" s="68">
        <v>325000</v>
      </c>
      <c r="I74" s="68"/>
      <c r="J74" s="65"/>
      <c r="K74" s="68"/>
      <c r="L74" s="48"/>
      <c r="M74" s="65"/>
      <c r="N74" s="91"/>
      <c r="O74" s="91">
        <v>1300000</v>
      </c>
      <c r="P74" s="75"/>
      <c r="Q74" s="48">
        <f t="shared" si="1"/>
        <v>1625000</v>
      </c>
      <c r="R74" s="88" t="s">
        <v>15</v>
      </c>
      <c r="S74" s="51" t="s">
        <v>349</v>
      </c>
    </row>
    <row r="75" spans="1:19" s="57" customFormat="1" ht="27" x14ac:dyDescent="0.3">
      <c r="A75" s="53">
        <v>72</v>
      </c>
      <c r="B75" s="43" t="s">
        <v>253</v>
      </c>
      <c r="C75" s="67"/>
      <c r="D75" s="73"/>
      <c r="E75" s="54"/>
      <c r="F75" s="76"/>
      <c r="G75" s="48">
        <v>3500</v>
      </c>
      <c r="H75" s="55">
        <v>9200</v>
      </c>
      <c r="I75" s="55"/>
      <c r="J75" s="48">
        <v>4500</v>
      </c>
      <c r="K75" s="55"/>
      <c r="L75" s="55">
        <v>3200</v>
      </c>
      <c r="M75" s="48">
        <v>5800</v>
      </c>
      <c r="N75" s="80"/>
      <c r="O75" s="81"/>
      <c r="P75" s="48">
        <v>6000</v>
      </c>
      <c r="Q75" s="48">
        <f t="shared" si="1"/>
        <v>32200</v>
      </c>
      <c r="R75" s="45"/>
      <c r="S75" s="73" t="s">
        <v>348</v>
      </c>
    </row>
    <row r="76" spans="1:19" s="57" customFormat="1" ht="27" x14ac:dyDescent="0.25">
      <c r="A76" s="53">
        <v>73</v>
      </c>
      <c r="B76" s="43" t="s">
        <v>134</v>
      </c>
      <c r="C76" s="45">
        <v>39</v>
      </c>
      <c r="D76" s="51"/>
      <c r="E76" s="54"/>
      <c r="F76" s="76"/>
      <c r="G76" s="48">
        <v>2820</v>
      </c>
      <c r="H76" s="48">
        <v>1800</v>
      </c>
      <c r="I76" s="48"/>
      <c r="J76" s="48">
        <v>1635</v>
      </c>
      <c r="K76" s="48">
        <v>780</v>
      </c>
      <c r="L76" s="48">
        <v>7035</v>
      </c>
      <c r="M76" s="48">
        <v>2585</v>
      </c>
      <c r="N76" s="48">
        <v>520</v>
      </c>
      <c r="O76" s="48">
        <v>2060</v>
      </c>
      <c r="P76" s="48">
        <v>2255</v>
      </c>
      <c r="Q76" s="48">
        <f t="shared" si="1"/>
        <v>21490</v>
      </c>
      <c r="R76" s="45" t="s">
        <v>16</v>
      </c>
      <c r="S76" s="51" t="s">
        <v>350</v>
      </c>
    </row>
    <row r="77" spans="1:19" s="57" customFormat="1" ht="81" x14ac:dyDescent="0.25">
      <c r="A77" s="53">
        <v>74</v>
      </c>
      <c r="B77" s="43" t="s">
        <v>115</v>
      </c>
      <c r="C77" s="45">
        <v>39</v>
      </c>
      <c r="D77" s="82" t="s">
        <v>2</v>
      </c>
      <c r="E77" s="51"/>
      <c r="F77" s="59"/>
      <c r="G77" s="48"/>
      <c r="H77" s="48"/>
      <c r="I77" s="48"/>
      <c r="J77" s="48"/>
      <c r="K77" s="48"/>
      <c r="L77" s="48"/>
      <c r="M77" s="48"/>
      <c r="N77" s="50"/>
      <c r="O77" s="50"/>
      <c r="P77" s="48">
        <v>200460</v>
      </c>
      <c r="Q77" s="48">
        <f t="shared" si="1"/>
        <v>200460</v>
      </c>
      <c r="R77" s="45" t="s">
        <v>15</v>
      </c>
      <c r="S77" s="51" t="s">
        <v>27</v>
      </c>
    </row>
    <row r="78" spans="1:19" s="57" customFormat="1" ht="40.5" x14ac:dyDescent="0.25">
      <c r="A78" s="53">
        <v>75</v>
      </c>
      <c r="B78" s="43" t="s">
        <v>334</v>
      </c>
      <c r="C78" s="45">
        <v>39</v>
      </c>
      <c r="D78" s="51" t="s">
        <v>19</v>
      </c>
      <c r="E78" s="51"/>
      <c r="F78" s="59"/>
      <c r="G78" s="48"/>
      <c r="H78" s="55">
        <v>15800</v>
      </c>
      <c r="I78" s="55">
        <v>5200</v>
      </c>
      <c r="J78" s="48"/>
      <c r="K78" s="48"/>
      <c r="L78" s="48">
        <v>62000</v>
      </c>
      <c r="M78" s="48"/>
      <c r="N78" s="50"/>
      <c r="O78" s="55">
        <v>6800</v>
      </c>
      <c r="P78" s="50"/>
      <c r="Q78" s="48">
        <f t="shared" si="1"/>
        <v>89800</v>
      </c>
      <c r="R78" s="45" t="s">
        <v>15</v>
      </c>
      <c r="S78" s="51" t="s">
        <v>360</v>
      </c>
    </row>
    <row r="79" spans="1:19" s="57" customFormat="1" ht="54" x14ac:dyDescent="0.25">
      <c r="A79" s="53">
        <v>76</v>
      </c>
      <c r="B79" s="43" t="s">
        <v>242</v>
      </c>
      <c r="C79" s="45">
        <v>39</v>
      </c>
      <c r="D79" s="82" t="s">
        <v>2</v>
      </c>
      <c r="E79" s="51"/>
      <c r="F79" s="59"/>
      <c r="G79" s="59"/>
      <c r="H79" s="48"/>
      <c r="I79" s="48"/>
      <c r="J79" s="48"/>
      <c r="K79" s="48"/>
      <c r="L79" s="48"/>
      <c r="M79" s="48"/>
      <c r="N79" s="48">
        <v>200000</v>
      </c>
      <c r="O79" s="48"/>
      <c r="P79" s="48"/>
      <c r="Q79" s="48">
        <f t="shared" si="1"/>
        <v>200000</v>
      </c>
      <c r="R79" s="45" t="s">
        <v>15</v>
      </c>
      <c r="S79" s="51" t="s">
        <v>362</v>
      </c>
    </row>
    <row r="80" spans="1:19" s="57" customFormat="1" ht="67.5" x14ac:dyDescent="0.25">
      <c r="A80" s="53">
        <v>77</v>
      </c>
      <c r="B80" s="43" t="s">
        <v>62</v>
      </c>
      <c r="C80" s="45">
        <v>39</v>
      </c>
      <c r="D80" s="45" t="s">
        <v>19</v>
      </c>
      <c r="E80" s="51"/>
      <c r="F80" s="59"/>
      <c r="G80" s="48"/>
      <c r="H80" s="48"/>
      <c r="I80" s="48"/>
      <c r="J80" s="48"/>
      <c r="K80" s="48"/>
      <c r="L80" s="48"/>
      <c r="M80" s="50"/>
      <c r="N80" s="50"/>
      <c r="O80" s="50"/>
      <c r="P80" s="48">
        <v>13660</v>
      </c>
      <c r="Q80" s="48">
        <f t="shared" si="1"/>
        <v>13660</v>
      </c>
      <c r="R80" s="45" t="s">
        <v>16</v>
      </c>
      <c r="S80" s="51" t="s">
        <v>347</v>
      </c>
    </row>
    <row r="81" spans="1:19" s="57" customFormat="1" ht="40.5" x14ac:dyDescent="0.25">
      <c r="A81" s="53">
        <v>78</v>
      </c>
      <c r="B81" s="43" t="s">
        <v>335</v>
      </c>
      <c r="C81" s="45">
        <v>39</v>
      </c>
      <c r="D81" s="82" t="s">
        <v>2</v>
      </c>
      <c r="E81" s="54"/>
      <c r="F81" s="48">
        <v>1361.21</v>
      </c>
      <c r="G81" s="48">
        <v>907.01499999999999</v>
      </c>
      <c r="H81" s="48">
        <v>2500</v>
      </c>
      <c r="I81" s="48">
        <v>3800</v>
      </c>
      <c r="J81" s="48">
        <v>3000</v>
      </c>
      <c r="K81" s="48">
        <v>1560.34</v>
      </c>
      <c r="L81" s="48">
        <v>925.42</v>
      </c>
      <c r="M81" s="50"/>
      <c r="N81" s="55">
        <v>3200</v>
      </c>
      <c r="O81" s="48">
        <v>23095.4</v>
      </c>
      <c r="P81" s="48">
        <v>6500</v>
      </c>
      <c r="Q81" s="48">
        <f t="shared" si="1"/>
        <v>46849.385000000002</v>
      </c>
      <c r="R81" s="45" t="s">
        <v>15</v>
      </c>
      <c r="S81" s="51" t="s">
        <v>346</v>
      </c>
    </row>
    <row r="82" spans="1:19" s="57" customFormat="1" ht="40.5" x14ac:dyDescent="0.25">
      <c r="A82" s="53">
        <v>79</v>
      </c>
      <c r="B82" s="43" t="s">
        <v>162</v>
      </c>
      <c r="C82" s="45">
        <v>39</v>
      </c>
      <c r="D82" s="45" t="s">
        <v>19</v>
      </c>
      <c r="E82" s="51"/>
      <c r="F82" s="59"/>
      <c r="G82" s="48"/>
      <c r="H82" s="48">
        <v>40000</v>
      </c>
      <c r="I82" s="48"/>
      <c r="J82" s="48"/>
      <c r="K82" s="48"/>
      <c r="L82" s="48"/>
      <c r="M82" s="48">
        <v>60000</v>
      </c>
      <c r="N82" s="50"/>
      <c r="O82" s="50"/>
      <c r="P82" s="50"/>
      <c r="Q82" s="48">
        <f t="shared" si="1"/>
        <v>100000</v>
      </c>
      <c r="R82" s="45" t="s">
        <v>16</v>
      </c>
      <c r="S82" s="51" t="s">
        <v>348</v>
      </c>
    </row>
    <row r="83" spans="1:19" s="57" customFormat="1" ht="40.5" x14ac:dyDescent="0.25">
      <c r="A83" s="53">
        <v>80</v>
      </c>
      <c r="B83" s="43" t="s">
        <v>370</v>
      </c>
      <c r="C83" s="44">
        <v>39</v>
      </c>
      <c r="D83" s="45"/>
      <c r="E83" s="46"/>
      <c r="F83" s="47"/>
      <c r="G83" s="48"/>
      <c r="H83" s="49"/>
      <c r="I83" s="49"/>
      <c r="J83" s="48"/>
      <c r="K83" s="49"/>
      <c r="L83" s="49"/>
      <c r="M83" s="48"/>
      <c r="N83" s="50"/>
      <c r="O83" s="50">
        <v>230000</v>
      </c>
      <c r="P83" s="50"/>
      <c r="Q83" s="48">
        <f>SUM(F83:P83)</f>
        <v>230000</v>
      </c>
      <c r="R83" s="45"/>
      <c r="S83" s="51" t="s">
        <v>346</v>
      </c>
    </row>
    <row r="84" spans="1:19" s="57" customFormat="1" ht="40.5" x14ac:dyDescent="0.25">
      <c r="A84" s="53">
        <v>81</v>
      </c>
      <c r="B84" s="43" t="s">
        <v>164</v>
      </c>
      <c r="C84" s="45">
        <v>39</v>
      </c>
      <c r="D84" s="51"/>
      <c r="E84" s="51"/>
      <c r="F84" s="59">
        <v>2500</v>
      </c>
      <c r="G84" s="59">
        <v>3200</v>
      </c>
      <c r="H84" s="48">
        <v>5600</v>
      </c>
      <c r="I84" s="48">
        <v>4200</v>
      </c>
      <c r="J84" s="48">
        <v>4200</v>
      </c>
      <c r="K84" s="48">
        <v>2500</v>
      </c>
      <c r="L84" s="48">
        <v>15200</v>
      </c>
      <c r="M84" s="48">
        <v>2300</v>
      </c>
      <c r="N84" s="48">
        <v>1800</v>
      </c>
      <c r="O84" s="48">
        <v>10000</v>
      </c>
      <c r="P84" s="48">
        <v>15200</v>
      </c>
      <c r="Q84" s="48">
        <f t="shared" si="1"/>
        <v>66700</v>
      </c>
      <c r="R84" s="45" t="s">
        <v>16</v>
      </c>
      <c r="S84" s="51" t="s">
        <v>347</v>
      </c>
    </row>
    <row r="85" spans="1:19" s="57" customFormat="1" ht="27" x14ac:dyDescent="0.3">
      <c r="A85" s="53">
        <v>82</v>
      </c>
      <c r="B85" s="43" t="s">
        <v>254</v>
      </c>
      <c r="C85" s="62"/>
      <c r="D85" s="51"/>
      <c r="E85" s="54"/>
      <c r="F85" s="76"/>
      <c r="G85" s="48"/>
      <c r="H85" s="55"/>
      <c r="I85" s="55"/>
      <c r="J85" s="48">
        <v>9000</v>
      </c>
      <c r="K85" s="55"/>
      <c r="L85" s="55"/>
      <c r="M85" s="48">
        <v>5300</v>
      </c>
      <c r="N85" s="80"/>
      <c r="O85" s="81"/>
      <c r="P85" s="48">
        <v>4500</v>
      </c>
      <c r="Q85" s="48">
        <f t="shared" si="1"/>
        <v>18800</v>
      </c>
      <c r="R85" s="45"/>
      <c r="S85" s="51" t="s">
        <v>349</v>
      </c>
    </row>
    <row r="86" spans="1:19" s="57" customFormat="1" ht="54" x14ac:dyDescent="0.3">
      <c r="A86" s="53">
        <v>83</v>
      </c>
      <c r="B86" s="43" t="s">
        <v>250</v>
      </c>
      <c r="C86" s="62"/>
      <c r="D86" s="51"/>
      <c r="E86" s="54"/>
      <c r="F86" s="76"/>
      <c r="G86" s="48">
        <v>38000</v>
      </c>
      <c r="H86" s="55"/>
      <c r="I86" s="55"/>
      <c r="J86" s="48"/>
      <c r="K86" s="55"/>
      <c r="L86" s="55"/>
      <c r="M86" s="48"/>
      <c r="N86" s="80"/>
      <c r="O86" s="81"/>
      <c r="P86" s="48"/>
      <c r="Q86" s="48">
        <f t="shared" si="1"/>
        <v>38000</v>
      </c>
      <c r="R86" s="45"/>
      <c r="S86" s="51" t="s">
        <v>347</v>
      </c>
    </row>
    <row r="87" spans="1:19" s="57" customFormat="1" ht="27" x14ac:dyDescent="0.3">
      <c r="A87" s="53">
        <v>84</v>
      </c>
      <c r="B87" s="43" t="s">
        <v>281</v>
      </c>
      <c r="C87" s="62"/>
      <c r="D87" s="51"/>
      <c r="E87" s="54"/>
      <c r="F87" s="76"/>
      <c r="G87" s="48"/>
      <c r="H87" s="55"/>
      <c r="I87" s="55"/>
      <c r="J87" s="48"/>
      <c r="K87" s="55"/>
      <c r="L87" s="55"/>
      <c r="M87" s="48"/>
      <c r="N87" s="80"/>
      <c r="O87" s="48">
        <v>180000</v>
      </c>
      <c r="P87" s="48"/>
      <c r="Q87" s="48">
        <f t="shared" si="1"/>
        <v>180000</v>
      </c>
      <c r="R87" s="45"/>
      <c r="S87" s="51" t="s">
        <v>349</v>
      </c>
    </row>
    <row r="88" spans="1:19" s="57" customFormat="1" ht="27" x14ac:dyDescent="0.3">
      <c r="A88" s="53">
        <v>85</v>
      </c>
      <c r="B88" s="43" t="s">
        <v>298</v>
      </c>
      <c r="C88" s="62"/>
      <c r="D88" s="51"/>
      <c r="E88" s="54"/>
      <c r="F88" s="76"/>
      <c r="G88" s="48">
        <v>5200</v>
      </c>
      <c r="H88" s="55">
        <v>25000</v>
      </c>
      <c r="I88" s="55">
        <v>4500</v>
      </c>
      <c r="J88" s="48">
        <v>6800</v>
      </c>
      <c r="K88" s="55"/>
      <c r="L88" s="55">
        <v>15200</v>
      </c>
      <c r="M88" s="48"/>
      <c r="N88" s="80"/>
      <c r="O88" s="81"/>
      <c r="P88" s="48">
        <v>6900</v>
      </c>
      <c r="Q88" s="48">
        <f t="shared" si="1"/>
        <v>63600</v>
      </c>
      <c r="R88" s="45"/>
      <c r="S88" s="51" t="s">
        <v>360</v>
      </c>
    </row>
    <row r="89" spans="1:19" s="57" customFormat="1" ht="27" x14ac:dyDescent="0.3">
      <c r="A89" s="53">
        <v>86</v>
      </c>
      <c r="B89" s="43" t="s">
        <v>336</v>
      </c>
      <c r="C89" s="62"/>
      <c r="D89" s="51"/>
      <c r="E89" s="54"/>
      <c r="F89" s="76"/>
      <c r="G89" s="48"/>
      <c r="H89" s="55"/>
      <c r="I89" s="55"/>
      <c r="J89" s="48">
        <v>120000</v>
      </c>
      <c r="K89" s="55"/>
      <c r="L89" s="55"/>
      <c r="M89" s="48"/>
      <c r="N89" s="80"/>
      <c r="O89" s="81"/>
      <c r="P89" s="48">
        <v>250000</v>
      </c>
      <c r="Q89" s="48">
        <f t="shared" si="1"/>
        <v>370000</v>
      </c>
      <c r="R89" s="45"/>
      <c r="S89" s="51" t="s">
        <v>349</v>
      </c>
    </row>
    <row r="90" spans="1:19" s="57" customFormat="1" ht="27" x14ac:dyDescent="0.3">
      <c r="A90" s="53">
        <v>87</v>
      </c>
      <c r="B90" s="43" t="s">
        <v>268</v>
      </c>
      <c r="C90" s="62"/>
      <c r="D90" s="51"/>
      <c r="E90" s="54"/>
      <c r="F90" s="76"/>
      <c r="G90" s="48"/>
      <c r="H90" s="55">
        <v>45000</v>
      </c>
      <c r="I90" s="55"/>
      <c r="J90" s="48"/>
      <c r="K90" s="55"/>
      <c r="L90" s="55"/>
      <c r="M90" s="48"/>
      <c r="N90" s="80"/>
      <c r="O90" s="81"/>
      <c r="P90" s="48"/>
      <c r="Q90" s="48">
        <f t="shared" si="1"/>
        <v>45000</v>
      </c>
      <c r="R90" s="45"/>
      <c r="S90" s="51" t="s">
        <v>360</v>
      </c>
    </row>
    <row r="91" spans="1:19" s="57" customFormat="1" ht="15.75" x14ac:dyDescent="0.3">
      <c r="A91" s="53">
        <v>88</v>
      </c>
      <c r="B91" s="43" t="s">
        <v>243</v>
      </c>
      <c r="C91" s="62"/>
      <c r="D91" s="51"/>
      <c r="E91" s="54"/>
      <c r="F91" s="76"/>
      <c r="G91" s="48">
        <v>12500</v>
      </c>
      <c r="H91" s="55">
        <v>38000</v>
      </c>
      <c r="I91" s="55">
        <v>14800</v>
      </c>
      <c r="J91" s="48">
        <v>25900</v>
      </c>
      <c r="K91" s="55"/>
      <c r="L91" s="55">
        <v>48700</v>
      </c>
      <c r="M91" s="48">
        <v>39500</v>
      </c>
      <c r="N91" s="80"/>
      <c r="O91" s="48">
        <v>45700</v>
      </c>
      <c r="P91" s="48">
        <v>29500</v>
      </c>
      <c r="Q91" s="48">
        <f t="shared" si="1"/>
        <v>254600</v>
      </c>
      <c r="R91" s="45"/>
      <c r="S91" s="51" t="s">
        <v>346</v>
      </c>
    </row>
    <row r="92" spans="1:19" s="57" customFormat="1" ht="40.5" x14ac:dyDescent="0.3">
      <c r="A92" s="53">
        <v>89</v>
      </c>
      <c r="B92" s="43" t="s">
        <v>163</v>
      </c>
      <c r="C92" s="45">
        <v>39</v>
      </c>
      <c r="D92" s="51"/>
      <c r="E92" s="51"/>
      <c r="F92" s="59"/>
      <c r="G92" s="48"/>
      <c r="H92" s="48">
        <v>25000</v>
      </c>
      <c r="I92" s="48">
        <v>12500</v>
      </c>
      <c r="J92" s="48">
        <v>25000</v>
      </c>
      <c r="K92" s="48"/>
      <c r="L92" s="48"/>
      <c r="M92" s="48"/>
      <c r="N92" s="80"/>
      <c r="O92" s="55">
        <v>48700</v>
      </c>
      <c r="P92" s="55">
        <v>28900</v>
      </c>
      <c r="Q92" s="48">
        <f t="shared" si="1"/>
        <v>140100</v>
      </c>
      <c r="R92" s="45" t="s">
        <v>16</v>
      </c>
      <c r="S92" s="51" t="s">
        <v>348</v>
      </c>
    </row>
    <row r="93" spans="1:19" s="57" customFormat="1" ht="27" x14ac:dyDescent="0.3">
      <c r="A93" s="53">
        <v>90</v>
      </c>
      <c r="B93" s="43" t="s">
        <v>291</v>
      </c>
      <c r="C93" s="62"/>
      <c r="D93" s="51"/>
      <c r="E93" s="54"/>
      <c r="F93" s="76"/>
      <c r="G93" s="48"/>
      <c r="H93" s="55"/>
      <c r="I93" s="55"/>
      <c r="J93" s="48"/>
      <c r="K93" s="55"/>
      <c r="L93" s="55"/>
      <c r="M93" s="48"/>
      <c r="N93" s="80"/>
      <c r="O93" s="48">
        <v>59800</v>
      </c>
      <c r="P93" s="48"/>
      <c r="Q93" s="48">
        <f t="shared" si="1"/>
        <v>59800</v>
      </c>
      <c r="R93" s="45"/>
      <c r="S93" s="51" t="s">
        <v>349</v>
      </c>
    </row>
    <row r="94" spans="1:19" s="57" customFormat="1" ht="23.25" customHeight="1" x14ac:dyDescent="0.25">
      <c r="A94" s="53">
        <v>91</v>
      </c>
      <c r="B94" s="43" t="s">
        <v>102</v>
      </c>
      <c r="C94" s="45">
        <v>39</v>
      </c>
      <c r="D94" s="82" t="s">
        <v>2</v>
      </c>
      <c r="E94" s="51"/>
      <c r="F94" s="59"/>
      <c r="G94" s="48">
        <v>36993.72</v>
      </c>
      <c r="H94" s="48">
        <v>10248.84</v>
      </c>
      <c r="I94" s="48">
        <v>3890</v>
      </c>
      <c r="J94" s="48">
        <v>2764.2</v>
      </c>
      <c r="K94" s="48">
        <v>25637.82</v>
      </c>
      <c r="L94" s="48">
        <v>31575.78</v>
      </c>
      <c r="M94" s="48"/>
      <c r="N94" s="48"/>
      <c r="O94" s="48"/>
      <c r="P94" s="48">
        <v>22781.94</v>
      </c>
      <c r="Q94" s="48">
        <f t="shared" si="1"/>
        <v>133892.29999999999</v>
      </c>
      <c r="R94" s="45" t="s">
        <v>15</v>
      </c>
      <c r="S94" s="51" t="s">
        <v>356</v>
      </c>
    </row>
    <row r="95" spans="1:19" s="57" customFormat="1" ht="84.75" customHeight="1" x14ac:dyDescent="0.3">
      <c r="A95" s="53">
        <v>92</v>
      </c>
      <c r="B95" s="43" t="s">
        <v>296</v>
      </c>
      <c r="C95" s="45">
        <v>39</v>
      </c>
      <c r="D95" s="82" t="s">
        <v>2</v>
      </c>
      <c r="E95" s="51"/>
      <c r="F95" s="59"/>
      <c r="G95" s="48"/>
      <c r="H95" s="48"/>
      <c r="I95" s="48"/>
      <c r="J95" s="48">
        <v>30000</v>
      </c>
      <c r="K95" s="48"/>
      <c r="L95" s="48"/>
      <c r="M95" s="48"/>
      <c r="N95" s="80"/>
      <c r="O95" s="50"/>
      <c r="P95" s="50"/>
      <c r="Q95" s="48">
        <f t="shared" si="1"/>
        <v>30000</v>
      </c>
      <c r="R95" s="45" t="s">
        <v>16</v>
      </c>
      <c r="S95" s="51" t="s">
        <v>361</v>
      </c>
    </row>
    <row r="96" spans="1:19" s="57" customFormat="1" ht="15.75" x14ac:dyDescent="0.3">
      <c r="A96" s="53">
        <v>93</v>
      </c>
      <c r="B96" s="43" t="s">
        <v>280</v>
      </c>
      <c r="C96" s="62"/>
      <c r="D96" s="51"/>
      <c r="E96" s="54"/>
      <c r="F96" s="76"/>
      <c r="G96" s="48"/>
      <c r="H96" s="55"/>
      <c r="I96" s="55"/>
      <c r="J96" s="48">
        <v>22300</v>
      </c>
      <c r="K96" s="55"/>
      <c r="L96" s="55">
        <v>28900</v>
      </c>
      <c r="M96" s="48"/>
      <c r="N96" s="80"/>
      <c r="O96" s="48">
        <v>55600</v>
      </c>
      <c r="P96" s="48"/>
      <c r="Q96" s="48">
        <f t="shared" si="1"/>
        <v>106800</v>
      </c>
      <c r="R96" s="45"/>
      <c r="S96" s="51" t="s">
        <v>349</v>
      </c>
    </row>
    <row r="97" spans="1:19" s="57" customFormat="1" ht="41.25" customHeight="1" x14ac:dyDescent="0.25">
      <c r="A97" s="53">
        <v>94</v>
      </c>
      <c r="B97" s="43" t="s">
        <v>29</v>
      </c>
      <c r="C97" s="45">
        <v>39</v>
      </c>
      <c r="D97" s="82" t="s">
        <v>2</v>
      </c>
      <c r="E97" s="51"/>
      <c r="F97" s="48"/>
      <c r="G97" s="48">
        <v>280000</v>
      </c>
      <c r="H97" s="48"/>
      <c r="I97" s="48"/>
      <c r="J97" s="48"/>
      <c r="K97" s="48"/>
      <c r="L97" s="48"/>
      <c r="M97" s="48"/>
      <c r="N97" s="48"/>
      <c r="O97" s="48"/>
      <c r="P97" s="48"/>
      <c r="Q97" s="48">
        <f t="shared" si="1"/>
        <v>280000</v>
      </c>
      <c r="R97" s="45" t="s">
        <v>15</v>
      </c>
      <c r="S97" s="51" t="s">
        <v>347</v>
      </c>
    </row>
    <row r="98" spans="1:19" s="57" customFormat="1" ht="27" x14ac:dyDescent="0.25">
      <c r="A98" s="53">
        <v>95</v>
      </c>
      <c r="B98" s="43" t="s">
        <v>22</v>
      </c>
      <c r="C98" s="45">
        <v>39</v>
      </c>
      <c r="D98" s="82" t="s">
        <v>2</v>
      </c>
      <c r="E98" s="51"/>
      <c r="F98" s="48"/>
      <c r="G98" s="48"/>
      <c r="H98" s="48">
        <v>450000</v>
      </c>
      <c r="I98" s="48"/>
      <c r="J98" s="48"/>
      <c r="K98" s="48"/>
      <c r="L98" s="48"/>
      <c r="M98" s="48">
        <v>350000</v>
      </c>
      <c r="N98" s="50"/>
      <c r="O98" s="50"/>
      <c r="P98" s="50"/>
      <c r="Q98" s="48">
        <f t="shared" si="1"/>
        <v>800000</v>
      </c>
      <c r="R98" s="45" t="s">
        <v>15</v>
      </c>
      <c r="S98" s="51" t="s">
        <v>347</v>
      </c>
    </row>
    <row r="99" spans="1:19" s="57" customFormat="1" ht="15.75" x14ac:dyDescent="0.3">
      <c r="A99" s="53">
        <v>96</v>
      </c>
      <c r="B99" s="43" t="s">
        <v>266</v>
      </c>
      <c r="C99" s="62"/>
      <c r="D99" s="51"/>
      <c r="E99" s="54"/>
      <c r="F99" s="76"/>
      <c r="G99" s="48"/>
      <c r="H99" s="55">
        <v>22300</v>
      </c>
      <c r="I99" s="55"/>
      <c r="J99" s="48"/>
      <c r="K99" s="55"/>
      <c r="L99" s="55"/>
      <c r="M99" s="48"/>
      <c r="N99" s="80"/>
      <c r="O99" s="48">
        <v>22300</v>
      </c>
      <c r="P99" s="48"/>
      <c r="Q99" s="48">
        <f t="shared" si="1"/>
        <v>44600</v>
      </c>
      <c r="R99" s="45"/>
      <c r="S99" s="51" t="s">
        <v>360</v>
      </c>
    </row>
    <row r="100" spans="1:19" s="57" customFormat="1" ht="27" x14ac:dyDescent="0.25">
      <c r="A100" s="53">
        <v>97</v>
      </c>
      <c r="B100" s="43" t="s">
        <v>156</v>
      </c>
      <c r="C100" s="45">
        <v>41</v>
      </c>
      <c r="D100" s="82" t="s">
        <v>2</v>
      </c>
      <c r="E100" s="51"/>
      <c r="F100" s="48">
        <v>60000</v>
      </c>
      <c r="G100" s="48">
        <v>60000</v>
      </c>
      <c r="H100" s="48">
        <v>60000</v>
      </c>
      <c r="I100" s="48"/>
      <c r="J100" s="48"/>
      <c r="K100" s="48"/>
      <c r="L100" s="48"/>
      <c r="M100" s="48"/>
      <c r="N100" s="50"/>
      <c r="O100" s="50"/>
      <c r="P100" s="50"/>
      <c r="Q100" s="48">
        <f t="shared" si="1"/>
        <v>180000</v>
      </c>
      <c r="R100" s="45" t="s">
        <v>15</v>
      </c>
      <c r="S100" s="51" t="s">
        <v>347</v>
      </c>
    </row>
    <row r="101" spans="1:19" s="57" customFormat="1" ht="121.5" x14ac:dyDescent="0.25">
      <c r="A101" s="53">
        <v>98</v>
      </c>
      <c r="B101" s="43" t="s">
        <v>201</v>
      </c>
      <c r="C101" s="45">
        <v>39</v>
      </c>
      <c r="D101" s="82" t="s">
        <v>2</v>
      </c>
      <c r="E101" s="54"/>
      <c r="F101" s="76"/>
      <c r="G101" s="48"/>
      <c r="H101" s="48"/>
      <c r="I101" s="48">
        <v>337967.66</v>
      </c>
      <c r="J101" s="48"/>
      <c r="K101" s="48"/>
      <c r="L101" s="48"/>
      <c r="M101" s="48"/>
      <c r="N101" s="50"/>
      <c r="O101" s="50"/>
      <c r="P101" s="50"/>
      <c r="Q101" s="48">
        <f t="shared" si="1"/>
        <v>337967.66</v>
      </c>
      <c r="R101" s="45" t="s">
        <v>15</v>
      </c>
      <c r="S101" s="51" t="s">
        <v>202</v>
      </c>
    </row>
    <row r="102" spans="1:19" s="57" customFormat="1" ht="76.5" customHeight="1" x14ac:dyDescent="0.3">
      <c r="A102" s="53">
        <v>99</v>
      </c>
      <c r="B102" s="43" t="s">
        <v>174</v>
      </c>
      <c r="C102" s="45">
        <v>39</v>
      </c>
      <c r="D102" s="82" t="s">
        <v>2</v>
      </c>
      <c r="E102" s="51"/>
      <c r="F102" s="59"/>
      <c r="G102" s="48">
        <v>20000</v>
      </c>
      <c r="H102" s="48">
        <v>12800</v>
      </c>
      <c r="I102" s="48">
        <v>10500</v>
      </c>
      <c r="J102" s="48">
        <v>28900</v>
      </c>
      <c r="K102" s="48"/>
      <c r="L102" s="48">
        <v>30000</v>
      </c>
      <c r="M102" s="48">
        <v>10000</v>
      </c>
      <c r="N102" s="80"/>
      <c r="O102" s="48">
        <v>10000</v>
      </c>
      <c r="P102" s="48">
        <v>42000</v>
      </c>
      <c r="Q102" s="48">
        <f t="shared" si="1"/>
        <v>164200</v>
      </c>
      <c r="R102" s="45" t="s">
        <v>16</v>
      </c>
      <c r="S102" s="51" t="s">
        <v>346</v>
      </c>
    </row>
    <row r="103" spans="1:19" x14ac:dyDescent="0.25">
      <c r="B103" s="4"/>
      <c r="C103" s="4"/>
      <c r="D103" s="7"/>
      <c r="E103" s="7"/>
      <c r="F103" s="37">
        <f>SUM(Table_17[GABINETE])</f>
        <v>680287.6399999999</v>
      </c>
      <c r="G103" s="37">
        <f>SUM(Table_17[ADMINISTRAÇÃO])</f>
        <v>1214633.4749999999</v>
      </c>
      <c r="H103" s="37">
        <f>SUM(Table_17[AGRICULTURA E MEIO AMBIENTE])</f>
        <v>2999106.83</v>
      </c>
      <c r="I103" s="37">
        <f>SUM(Table_17[FMMA - FUNDO DO MEIO AMBIENTE])</f>
        <v>753958.2</v>
      </c>
      <c r="J103" s="37">
        <f>SUM(Table_17[ASSISTÊNCIA SOCIAL])</f>
        <v>501107.44</v>
      </c>
      <c r="K103" s="37">
        <f>SUM(Table_17[FMAS - FUNDO DE ASSISTÊNCIA SOCIAL])</f>
        <v>136975.57</v>
      </c>
      <c r="L103" s="37">
        <f>SUM(Table_17[EDUCAÇÃO])</f>
        <v>1462143.0899999999</v>
      </c>
      <c r="M103" s="37">
        <f>SUM(Table_17[ESPORTES, CULTURA E LAZER])</f>
        <v>714960.82</v>
      </c>
      <c r="N103" s="37">
        <f>SUM(Table_17[FINANÇAS])</f>
        <v>1052031.4100000001</v>
      </c>
      <c r="O103" s="37">
        <f>SUM(Table_17[INFRAESTRUTURA])</f>
        <v>3291770.28</v>
      </c>
      <c r="P103" s="37">
        <f>SUM(Table_17[SAÚDE])</f>
        <v>1971735.3</v>
      </c>
      <c r="Q103" s="37">
        <f>SUM(F103:P103)</f>
        <v>14778710.055000002</v>
      </c>
    </row>
    <row r="104" spans="1:19" x14ac:dyDescent="0.25">
      <c r="D104" s="2"/>
      <c r="E104" s="2"/>
      <c r="Q104" s="3"/>
    </row>
    <row r="105" spans="1:19" x14ac:dyDescent="0.25">
      <c r="D105" s="2"/>
      <c r="E105" s="2"/>
      <c r="Q105" s="3"/>
    </row>
    <row r="106" spans="1:19" x14ac:dyDescent="0.25">
      <c r="D106" s="2"/>
      <c r="E106" s="2"/>
      <c r="Q106" s="3"/>
    </row>
    <row r="107" spans="1:19" x14ac:dyDescent="0.25">
      <c r="D107" s="2"/>
      <c r="E107" s="2"/>
      <c r="Q107" s="3"/>
    </row>
    <row r="108" spans="1:19" x14ac:dyDescent="0.25">
      <c r="D108" s="2"/>
      <c r="E108" s="2"/>
      <c r="Q108" s="3"/>
    </row>
    <row r="109" spans="1:19" x14ac:dyDescent="0.25">
      <c r="D109" s="2"/>
      <c r="E109" s="2"/>
      <c r="Q109" s="3"/>
    </row>
    <row r="110" spans="1:19" x14ac:dyDescent="0.25">
      <c r="D110" s="2"/>
      <c r="E110" s="2"/>
      <c r="Q110" s="3"/>
    </row>
    <row r="111" spans="1:19" x14ac:dyDescent="0.25">
      <c r="D111" s="2"/>
      <c r="E111" s="2"/>
      <c r="Q111" s="3"/>
    </row>
    <row r="112" spans="1:19" x14ac:dyDescent="0.25">
      <c r="D112" s="2"/>
      <c r="E112" s="2"/>
      <c r="Q112" s="3"/>
    </row>
    <row r="113" spans="4:17" x14ac:dyDescent="0.25">
      <c r="D113" s="2"/>
      <c r="E113" s="2"/>
      <c r="Q113" s="3"/>
    </row>
    <row r="114" spans="4:17" x14ac:dyDescent="0.25">
      <c r="D114" s="2"/>
      <c r="E114" s="2"/>
      <c r="Q114" s="3"/>
    </row>
    <row r="115" spans="4:17" x14ac:dyDescent="0.25">
      <c r="D115" s="2"/>
      <c r="E115" s="2"/>
      <c r="Q115" s="3"/>
    </row>
    <row r="116" spans="4:17" x14ac:dyDescent="0.25">
      <c r="D116" s="2"/>
      <c r="E116" s="2"/>
      <c r="Q116" s="3"/>
    </row>
    <row r="117" spans="4:17" x14ac:dyDescent="0.25">
      <c r="D117" s="2"/>
      <c r="E117" s="2"/>
      <c r="Q117" s="3"/>
    </row>
    <row r="118" spans="4:17" x14ac:dyDescent="0.25">
      <c r="D118" s="2"/>
      <c r="E118" s="2"/>
      <c r="Q118" s="3"/>
    </row>
    <row r="119" spans="4:17" x14ac:dyDescent="0.25">
      <c r="D119" s="2"/>
      <c r="E119" s="2"/>
      <c r="Q119" s="3"/>
    </row>
    <row r="120" spans="4:17" x14ac:dyDescent="0.25">
      <c r="D120" s="2"/>
      <c r="E120" s="2"/>
      <c r="Q120" s="3"/>
    </row>
    <row r="121" spans="4:17" x14ac:dyDescent="0.25">
      <c r="D121" s="2"/>
      <c r="E121" s="2"/>
      <c r="Q121" s="3"/>
    </row>
    <row r="122" spans="4:17" x14ac:dyDescent="0.25">
      <c r="D122" s="2"/>
      <c r="E122" s="2"/>
      <c r="Q122" s="3"/>
    </row>
    <row r="123" spans="4:17" x14ac:dyDescent="0.25">
      <c r="D123" s="2"/>
      <c r="E123" s="2"/>
      <c r="Q123" s="3"/>
    </row>
    <row r="124" spans="4:17" x14ac:dyDescent="0.25">
      <c r="D124" s="2"/>
      <c r="E124" s="2"/>
      <c r="Q124" s="3"/>
    </row>
    <row r="125" spans="4:17" x14ac:dyDescent="0.25">
      <c r="D125" s="2"/>
      <c r="E125" s="2"/>
      <c r="Q125" s="3"/>
    </row>
    <row r="126" spans="4:17" x14ac:dyDescent="0.25">
      <c r="D126" s="2"/>
      <c r="E126" s="2"/>
      <c r="Q126" s="3"/>
    </row>
    <row r="127" spans="4:17" x14ac:dyDescent="0.25">
      <c r="D127" s="2"/>
      <c r="E127" s="2"/>
      <c r="Q127" s="3"/>
    </row>
    <row r="128" spans="4:17" x14ac:dyDescent="0.25">
      <c r="D128" s="2"/>
      <c r="E128" s="2"/>
      <c r="Q128" s="3"/>
    </row>
    <row r="129" spans="4:17" x14ac:dyDescent="0.25">
      <c r="D129" s="2"/>
      <c r="E129" s="2"/>
      <c r="Q129" s="3"/>
    </row>
    <row r="130" spans="4:17" x14ac:dyDescent="0.25">
      <c r="D130" s="2"/>
      <c r="E130" s="2"/>
      <c r="Q130" s="3"/>
    </row>
    <row r="131" spans="4:17" x14ac:dyDescent="0.25">
      <c r="D131" s="2"/>
      <c r="E131" s="2"/>
      <c r="Q131" s="3"/>
    </row>
    <row r="132" spans="4:17" x14ac:dyDescent="0.25">
      <c r="D132" s="2"/>
      <c r="E132" s="2"/>
      <c r="Q132" s="3"/>
    </row>
    <row r="133" spans="4:17" x14ac:dyDescent="0.25">
      <c r="D133" s="2"/>
      <c r="E133" s="2"/>
      <c r="Q133" s="3"/>
    </row>
    <row r="134" spans="4:17" x14ac:dyDescent="0.25">
      <c r="D134" s="2"/>
      <c r="E134" s="2"/>
      <c r="Q134" s="3"/>
    </row>
    <row r="135" spans="4:17" x14ac:dyDescent="0.25">
      <c r="D135" s="2"/>
      <c r="E135" s="2"/>
      <c r="Q135" s="3"/>
    </row>
    <row r="136" spans="4:17" x14ac:dyDescent="0.25">
      <c r="D136" s="2"/>
      <c r="E136" s="2"/>
      <c r="Q136" s="3"/>
    </row>
    <row r="137" spans="4:17" x14ac:dyDescent="0.25">
      <c r="D137" s="2"/>
      <c r="E137" s="2"/>
      <c r="Q137" s="3"/>
    </row>
    <row r="138" spans="4:17" x14ac:dyDescent="0.25">
      <c r="D138" s="2"/>
      <c r="E138" s="2"/>
      <c r="Q138" s="3"/>
    </row>
    <row r="139" spans="4:17" x14ac:dyDescent="0.25">
      <c r="D139" s="2"/>
      <c r="E139" s="2"/>
      <c r="Q139" s="3"/>
    </row>
    <row r="140" spans="4:17" x14ac:dyDescent="0.25">
      <c r="D140" s="2"/>
      <c r="E140" s="2"/>
      <c r="Q140" s="3"/>
    </row>
    <row r="141" spans="4:17" x14ac:dyDescent="0.25">
      <c r="D141" s="2"/>
      <c r="E141" s="2"/>
      <c r="Q141" s="3"/>
    </row>
    <row r="142" spans="4:17" x14ac:dyDescent="0.25">
      <c r="D142" s="2"/>
      <c r="E142" s="2"/>
      <c r="Q142" s="3"/>
    </row>
    <row r="143" spans="4:17" x14ac:dyDescent="0.25">
      <c r="D143" s="2"/>
      <c r="E143" s="2"/>
      <c r="Q143" s="3"/>
    </row>
    <row r="144" spans="4:17" x14ac:dyDescent="0.25">
      <c r="D144" s="2"/>
      <c r="E144" s="2"/>
      <c r="Q144" s="3"/>
    </row>
    <row r="145" spans="4:17" x14ac:dyDescent="0.25">
      <c r="D145" s="2"/>
      <c r="E145" s="2"/>
      <c r="Q145" s="3"/>
    </row>
    <row r="146" spans="4:17" x14ac:dyDescent="0.25">
      <c r="D146" s="2"/>
      <c r="E146" s="2"/>
      <c r="Q146" s="3"/>
    </row>
    <row r="147" spans="4:17" x14ac:dyDescent="0.25">
      <c r="D147" s="2"/>
      <c r="E147" s="2"/>
      <c r="Q147" s="3"/>
    </row>
    <row r="148" spans="4:17" x14ac:dyDescent="0.25">
      <c r="D148" s="2"/>
      <c r="E148" s="2"/>
      <c r="Q148" s="3"/>
    </row>
    <row r="149" spans="4:17" x14ac:dyDescent="0.25">
      <c r="D149" s="2"/>
      <c r="E149" s="2"/>
      <c r="Q149" s="3"/>
    </row>
    <row r="150" spans="4:17" x14ac:dyDescent="0.25">
      <c r="D150" s="2"/>
      <c r="E150" s="2"/>
      <c r="Q150" s="3"/>
    </row>
    <row r="151" spans="4:17" x14ac:dyDescent="0.25">
      <c r="D151" s="2"/>
      <c r="E151" s="2"/>
      <c r="Q151" s="3"/>
    </row>
    <row r="152" spans="4:17" x14ac:dyDescent="0.25">
      <c r="D152" s="2"/>
      <c r="E152" s="2"/>
      <c r="Q152" s="3"/>
    </row>
    <row r="153" spans="4:17" x14ac:dyDescent="0.25">
      <c r="D153" s="2"/>
      <c r="E153" s="2"/>
      <c r="Q153" s="3"/>
    </row>
    <row r="154" spans="4:17" x14ac:dyDescent="0.25">
      <c r="D154" s="2"/>
      <c r="E154" s="2"/>
      <c r="Q154" s="3"/>
    </row>
    <row r="155" spans="4:17" x14ac:dyDescent="0.25">
      <c r="D155" s="2"/>
      <c r="E155" s="2"/>
      <c r="Q155" s="3"/>
    </row>
    <row r="156" spans="4:17" x14ac:dyDescent="0.25">
      <c r="D156" s="2"/>
      <c r="E156" s="2"/>
      <c r="Q156" s="3"/>
    </row>
    <row r="157" spans="4:17" x14ac:dyDescent="0.25">
      <c r="D157" s="2"/>
      <c r="E157" s="2"/>
      <c r="Q157" s="3"/>
    </row>
    <row r="158" spans="4:17" x14ac:dyDescent="0.25">
      <c r="D158" s="2"/>
      <c r="E158" s="2"/>
      <c r="Q158" s="3"/>
    </row>
    <row r="159" spans="4:17" x14ac:dyDescent="0.25">
      <c r="D159" s="2"/>
      <c r="E159" s="2"/>
      <c r="Q159" s="3"/>
    </row>
    <row r="160" spans="4:17" x14ac:dyDescent="0.25">
      <c r="D160" s="2"/>
      <c r="E160" s="2"/>
      <c r="Q160" s="3"/>
    </row>
    <row r="161" spans="4:17" x14ac:dyDescent="0.25">
      <c r="D161" s="2"/>
      <c r="E161" s="2"/>
      <c r="Q161" s="3"/>
    </row>
    <row r="162" spans="4:17" x14ac:dyDescent="0.25">
      <c r="D162" s="2"/>
      <c r="E162" s="2"/>
      <c r="Q162" s="3"/>
    </row>
    <row r="163" spans="4:17" x14ac:dyDescent="0.25">
      <c r="D163" s="2"/>
      <c r="E163" s="2"/>
      <c r="Q163" s="3"/>
    </row>
    <row r="164" spans="4:17" x14ac:dyDescent="0.25">
      <c r="D164" s="2"/>
      <c r="E164" s="2"/>
      <c r="Q164" s="3"/>
    </row>
    <row r="165" spans="4:17" x14ac:dyDescent="0.25">
      <c r="D165" s="2"/>
      <c r="E165" s="2"/>
      <c r="Q165" s="3"/>
    </row>
    <row r="166" spans="4:17" x14ac:dyDescent="0.25">
      <c r="D166" s="2"/>
      <c r="E166" s="2"/>
      <c r="Q166" s="3"/>
    </row>
    <row r="167" spans="4:17" x14ac:dyDescent="0.25">
      <c r="D167" s="2"/>
      <c r="E167" s="2"/>
      <c r="Q167" s="3"/>
    </row>
    <row r="168" spans="4:17" x14ac:dyDescent="0.25">
      <c r="D168" s="2"/>
      <c r="E168" s="2"/>
      <c r="Q168" s="3"/>
    </row>
    <row r="169" spans="4:17" x14ac:dyDescent="0.25">
      <c r="D169" s="2"/>
      <c r="E169" s="2"/>
      <c r="Q169" s="3"/>
    </row>
    <row r="170" spans="4:17" x14ac:dyDescent="0.25">
      <c r="D170" s="2"/>
      <c r="E170" s="2"/>
      <c r="Q170" s="3"/>
    </row>
    <row r="171" spans="4:17" x14ac:dyDescent="0.25">
      <c r="D171" s="2"/>
      <c r="E171" s="2"/>
      <c r="Q171" s="3"/>
    </row>
    <row r="172" spans="4:17" x14ac:dyDescent="0.25">
      <c r="D172" s="2"/>
      <c r="E172" s="2"/>
      <c r="Q172" s="3"/>
    </row>
    <row r="173" spans="4:17" x14ac:dyDescent="0.25">
      <c r="D173" s="2"/>
      <c r="E173" s="2"/>
      <c r="Q173" s="3"/>
    </row>
    <row r="174" spans="4:17" x14ac:dyDescent="0.25">
      <c r="D174" s="2"/>
      <c r="E174" s="2"/>
      <c r="Q174" s="3"/>
    </row>
    <row r="175" spans="4:17" x14ac:dyDescent="0.25">
      <c r="D175" s="2"/>
      <c r="E175" s="2"/>
      <c r="Q175" s="3"/>
    </row>
    <row r="176" spans="4:17" x14ac:dyDescent="0.25">
      <c r="D176" s="2"/>
      <c r="E176" s="2"/>
      <c r="Q176" s="3"/>
    </row>
    <row r="177" spans="4:17" x14ac:dyDescent="0.25">
      <c r="D177" s="2"/>
      <c r="E177" s="2"/>
      <c r="Q177" s="3"/>
    </row>
    <row r="178" spans="4:17" x14ac:dyDescent="0.25">
      <c r="D178" s="2"/>
      <c r="E178" s="2"/>
      <c r="Q178" s="3"/>
    </row>
    <row r="179" spans="4:17" x14ac:dyDescent="0.25">
      <c r="D179" s="2"/>
      <c r="E179" s="2"/>
      <c r="Q179" s="3"/>
    </row>
    <row r="180" spans="4:17" x14ac:dyDescent="0.25">
      <c r="D180" s="2"/>
      <c r="E180" s="2"/>
      <c r="Q180" s="3"/>
    </row>
    <row r="181" spans="4:17" x14ac:dyDescent="0.25">
      <c r="D181" s="2"/>
      <c r="E181" s="2"/>
      <c r="Q181" s="3"/>
    </row>
    <row r="182" spans="4:17" x14ac:dyDescent="0.25">
      <c r="D182" s="2"/>
      <c r="E182" s="2"/>
      <c r="Q182" s="3"/>
    </row>
    <row r="183" spans="4:17" x14ac:dyDescent="0.25">
      <c r="D183" s="2"/>
      <c r="E183" s="2"/>
      <c r="Q183" s="3"/>
    </row>
    <row r="184" spans="4:17" x14ac:dyDescent="0.25">
      <c r="D184" s="2"/>
      <c r="E184" s="2"/>
      <c r="Q184" s="3"/>
    </row>
    <row r="185" spans="4:17" x14ac:dyDescent="0.25">
      <c r="D185" s="2"/>
      <c r="E185" s="2"/>
      <c r="Q185" s="3"/>
    </row>
    <row r="186" spans="4:17" x14ac:dyDescent="0.25">
      <c r="D186" s="2"/>
      <c r="E186" s="2"/>
      <c r="Q186" s="3"/>
    </row>
    <row r="187" spans="4:17" x14ac:dyDescent="0.25">
      <c r="D187" s="2"/>
      <c r="E187" s="2"/>
      <c r="Q187" s="3"/>
    </row>
    <row r="188" spans="4:17" x14ac:dyDescent="0.25">
      <c r="D188" s="2"/>
      <c r="E188" s="2"/>
      <c r="Q188" s="3"/>
    </row>
    <row r="189" spans="4:17" x14ac:dyDescent="0.25">
      <c r="D189" s="2"/>
      <c r="E189" s="2"/>
      <c r="Q189" s="3"/>
    </row>
    <row r="190" spans="4:17" x14ac:dyDescent="0.25">
      <c r="D190" s="2"/>
      <c r="E190" s="2"/>
      <c r="Q190" s="3"/>
    </row>
    <row r="191" spans="4:17" x14ac:dyDescent="0.25">
      <c r="D191" s="2"/>
      <c r="E191" s="2"/>
      <c r="Q191" s="3"/>
    </row>
    <row r="192" spans="4:17" x14ac:dyDescent="0.25">
      <c r="D192" s="2"/>
      <c r="E192" s="2"/>
      <c r="Q192" s="3"/>
    </row>
    <row r="193" spans="4:17" x14ac:dyDescent="0.25">
      <c r="D193" s="2"/>
      <c r="E193" s="2"/>
      <c r="Q193" s="3"/>
    </row>
    <row r="194" spans="4:17" x14ac:dyDescent="0.25">
      <c r="D194" s="2"/>
      <c r="E194" s="2"/>
      <c r="Q194" s="3"/>
    </row>
    <row r="195" spans="4:17" x14ac:dyDescent="0.25">
      <c r="D195" s="2"/>
      <c r="E195" s="2"/>
      <c r="Q195" s="3"/>
    </row>
    <row r="196" spans="4:17" x14ac:dyDescent="0.25">
      <c r="D196" s="2"/>
      <c r="E196" s="2"/>
      <c r="Q196" s="3"/>
    </row>
    <row r="197" spans="4:17" x14ac:dyDescent="0.25">
      <c r="D197" s="2"/>
      <c r="E197" s="2"/>
      <c r="Q197" s="3"/>
    </row>
    <row r="198" spans="4:17" x14ac:dyDescent="0.25">
      <c r="D198" s="2"/>
      <c r="E198" s="2"/>
      <c r="Q198" s="3"/>
    </row>
    <row r="199" spans="4:17" x14ac:dyDescent="0.25">
      <c r="D199" s="2"/>
      <c r="E199" s="2"/>
      <c r="Q199" s="3"/>
    </row>
    <row r="200" spans="4:17" x14ac:dyDescent="0.25">
      <c r="D200" s="2"/>
      <c r="E200" s="2"/>
      <c r="Q200" s="3"/>
    </row>
    <row r="201" spans="4:17" x14ac:dyDescent="0.25">
      <c r="D201" s="2"/>
      <c r="E201" s="2"/>
      <c r="Q201" s="3"/>
    </row>
    <row r="202" spans="4:17" x14ac:dyDescent="0.25">
      <c r="D202" s="2"/>
      <c r="E202" s="2"/>
      <c r="Q202" s="3"/>
    </row>
    <row r="203" spans="4:17" x14ac:dyDescent="0.25">
      <c r="D203" s="2"/>
      <c r="E203" s="2"/>
      <c r="Q203" s="3"/>
    </row>
    <row r="204" spans="4:17" x14ac:dyDescent="0.25">
      <c r="D204" s="2"/>
      <c r="E204" s="2"/>
      <c r="Q204" s="3"/>
    </row>
    <row r="205" spans="4:17" x14ac:dyDescent="0.25">
      <c r="D205" s="2"/>
      <c r="E205" s="2"/>
      <c r="Q205" s="3"/>
    </row>
    <row r="206" spans="4:17" x14ac:dyDescent="0.25">
      <c r="D206" s="2"/>
      <c r="E206" s="2"/>
      <c r="Q206" s="3"/>
    </row>
    <row r="207" spans="4:17" x14ac:dyDescent="0.25">
      <c r="D207" s="2"/>
      <c r="E207" s="2"/>
      <c r="Q207" s="3"/>
    </row>
    <row r="208" spans="4:17" x14ac:dyDescent="0.25">
      <c r="D208" s="2"/>
      <c r="E208" s="2"/>
      <c r="Q208" s="3"/>
    </row>
    <row r="209" spans="4:17" x14ac:dyDescent="0.25">
      <c r="D209" s="2"/>
      <c r="E209" s="2"/>
      <c r="Q209" s="3"/>
    </row>
    <row r="210" spans="4:17" x14ac:dyDescent="0.25">
      <c r="D210" s="2"/>
      <c r="E210" s="2"/>
      <c r="Q210" s="3"/>
    </row>
    <row r="211" spans="4:17" x14ac:dyDescent="0.25">
      <c r="D211" s="2"/>
      <c r="E211" s="2"/>
      <c r="Q211" s="3"/>
    </row>
    <row r="212" spans="4:17" x14ac:dyDescent="0.25">
      <c r="D212" s="2"/>
      <c r="E212" s="2"/>
      <c r="Q212" s="3"/>
    </row>
    <row r="213" spans="4:17" x14ac:dyDescent="0.25">
      <c r="D213" s="2"/>
      <c r="E213" s="2"/>
      <c r="Q213" s="3"/>
    </row>
    <row r="214" spans="4:17" x14ac:dyDescent="0.25">
      <c r="D214" s="2"/>
      <c r="E214" s="2"/>
      <c r="Q214" s="3"/>
    </row>
    <row r="215" spans="4:17" x14ac:dyDescent="0.25">
      <c r="D215" s="2"/>
      <c r="E215" s="2"/>
      <c r="Q215" s="3"/>
    </row>
    <row r="216" spans="4:17" x14ac:dyDescent="0.25">
      <c r="D216" s="2"/>
      <c r="E216" s="2"/>
      <c r="Q216" s="3"/>
    </row>
    <row r="217" spans="4:17" x14ac:dyDescent="0.25">
      <c r="D217" s="2"/>
      <c r="E217" s="2"/>
      <c r="Q217" s="3"/>
    </row>
    <row r="218" spans="4:17" x14ac:dyDescent="0.25">
      <c r="D218" s="2"/>
      <c r="E218" s="2"/>
      <c r="Q218" s="3"/>
    </row>
    <row r="219" spans="4:17" x14ac:dyDescent="0.25">
      <c r="D219" s="2"/>
      <c r="E219" s="2"/>
      <c r="Q219" s="3"/>
    </row>
    <row r="220" spans="4:17" x14ac:dyDescent="0.25">
      <c r="D220" s="2"/>
      <c r="E220" s="2"/>
      <c r="Q220" s="3"/>
    </row>
    <row r="221" spans="4:17" x14ac:dyDescent="0.25">
      <c r="D221" s="2"/>
      <c r="E221" s="2"/>
      <c r="Q221" s="3"/>
    </row>
    <row r="222" spans="4:17" x14ac:dyDescent="0.25">
      <c r="D222" s="2"/>
      <c r="E222" s="2"/>
      <c r="Q222" s="3"/>
    </row>
    <row r="223" spans="4:17" x14ac:dyDescent="0.25">
      <c r="D223" s="2"/>
      <c r="E223" s="2"/>
      <c r="Q223" s="3"/>
    </row>
    <row r="224" spans="4:17" x14ac:dyDescent="0.25">
      <c r="D224" s="2"/>
      <c r="E224" s="2"/>
      <c r="Q224" s="3"/>
    </row>
    <row r="225" spans="4:17" x14ac:dyDescent="0.25">
      <c r="D225" s="2"/>
      <c r="E225" s="2"/>
      <c r="Q225" s="3"/>
    </row>
    <row r="226" spans="4:17" x14ac:dyDescent="0.25">
      <c r="D226" s="2"/>
      <c r="E226" s="2"/>
      <c r="Q226" s="3"/>
    </row>
    <row r="227" spans="4:17" x14ac:dyDescent="0.25">
      <c r="D227" s="2"/>
      <c r="E227" s="2"/>
      <c r="Q227" s="3"/>
    </row>
    <row r="228" spans="4:17" x14ac:dyDescent="0.25">
      <c r="D228" s="2"/>
      <c r="E228" s="2"/>
      <c r="Q228" s="3"/>
    </row>
    <row r="229" spans="4:17" x14ac:dyDescent="0.25">
      <c r="D229" s="2"/>
      <c r="E229" s="2"/>
      <c r="Q229" s="3"/>
    </row>
    <row r="230" spans="4:17" x14ac:dyDescent="0.25">
      <c r="D230" s="2"/>
      <c r="E230" s="2"/>
      <c r="Q230" s="3"/>
    </row>
    <row r="231" spans="4:17" x14ac:dyDescent="0.25">
      <c r="D231" s="2"/>
      <c r="E231" s="2"/>
      <c r="Q231" s="3"/>
    </row>
    <row r="232" spans="4:17" x14ac:dyDescent="0.25">
      <c r="D232" s="2"/>
      <c r="E232" s="2"/>
      <c r="Q232" s="3"/>
    </row>
    <row r="233" spans="4:17" x14ac:dyDescent="0.25">
      <c r="D233" s="2"/>
      <c r="E233" s="2"/>
      <c r="Q233" s="3"/>
    </row>
    <row r="234" spans="4:17" x14ac:dyDescent="0.25">
      <c r="D234" s="2"/>
      <c r="E234" s="2"/>
      <c r="Q234" s="3"/>
    </row>
    <row r="235" spans="4:17" x14ac:dyDescent="0.25">
      <c r="D235" s="2"/>
      <c r="E235" s="2"/>
      <c r="Q235" s="3"/>
    </row>
    <row r="236" spans="4:17" x14ac:dyDescent="0.25">
      <c r="D236" s="2"/>
      <c r="E236" s="2"/>
      <c r="Q236" s="3"/>
    </row>
    <row r="237" spans="4:17" x14ac:dyDescent="0.25">
      <c r="D237" s="2"/>
      <c r="E237" s="2"/>
      <c r="Q237" s="3"/>
    </row>
    <row r="238" spans="4:17" x14ac:dyDescent="0.25">
      <c r="D238" s="2"/>
      <c r="E238" s="2"/>
      <c r="Q238" s="3"/>
    </row>
    <row r="239" spans="4:17" x14ac:dyDescent="0.25">
      <c r="D239" s="2"/>
      <c r="E239" s="2"/>
      <c r="Q239" s="3"/>
    </row>
    <row r="240" spans="4:17" x14ac:dyDescent="0.25">
      <c r="D240" s="2"/>
      <c r="E240" s="2"/>
      <c r="Q240" s="3"/>
    </row>
    <row r="241" spans="4:17" x14ac:dyDescent="0.25">
      <c r="D241" s="2"/>
      <c r="E241" s="2"/>
      <c r="Q241" s="3"/>
    </row>
    <row r="242" spans="4:17" x14ac:dyDescent="0.25">
      <c r="D242" s="2"/>
      <c r="E242" s="2"/>
      <c r="Q242" s="3"/>
    </row>
    <row r="243" spans="4:17" x14ac:dyDescent="0.25">
      <c r="D243" s="2"/>
      <c r="E243" s="2"/>
      <c r="Q243" s="3"/>
    </row>
    <row r="244" spans="4:17" x14ac:dyDescent="0.25">
      <c r="D244" s="2"/>
      <c r="E244" s="2"/>
      <c r="Q244" s="3"/>
    </row>
    <row r="245" spans="4:17" x14ac:dyDescent="0.25">
      <c r="D245" s="2"/>
      <c r="E245" s="2"/>
      <c r="Q245" s="3"/>
    </row>
    <row r="246" spans="4:17" x14ac:dyDescent="0.25">
      <c r="D246" s="2"/>
      <c r="E246" s="2"/>
      <c r="Q246" s="3"/>
    </row>
    <row r="247" spans="4:17" x14ac:dyDescent="0.25">
      <c r="D247" s="2"/>
      <c r="E247" s="2"/>
      <c r="Q247" s="3"/>
    </row>
    <row r="248" spans="4:17" x14ac:dyDescent="0.25">
      <c r="D248" s="2"/>
      <c r="E248" s="2"/>
      <c r="Q248" s="3"/>
    </row>
    <row r="249" spans="4:17" x14ac:dyDescent="0.25">
      <c r="D249" s="2"/>
      <c r="E249" s="2"/>
      <c r="Q249" s="3"/>
    </row>
    <row r="250" spans="4:17" x14ac:dyDescent="0.25">
      <c r="D250" s="2"/>
      <c r="E250" s="2"/>
      <c r="Q250" s="3"/>
    </row>
    <row r="251" spans="4:17" x14ac:dyDescent="0.25">
      <c r="D251" s="2"/>
      <c r="E251" s="2"/>
      <c r="Q251" s="3"/>
    </row>
    <row r="252" spans="4:17" x14ac:dyDescent="0.25">
      <c r="D252" s="2"/>
      <c r="E252" s="2"/>
      <c r="Q252" s="3"/>
    </row>
    <row r="253" spans="4:17" x14ac:dyDescent="0.25">
      <c r="D253" s="2"/>
      <c r="E253" s="2"/>
      <c r="Q253" s="3"/>
    </row>
    <row r="254" spans="4:17" x14ac:dyDescent="0.25">
      <c r="D254" s="2"/>
      <c r="E254" s="2"/>
      <c r="Q254" s="3"/>
    </row>
    <row r="255" spans="4:17" x14ac:dyDescent="0.25">
      <c r="D255" s="2"/>
      <c r="E255" s="2"/>
      <c r="Q255" s="3"/>
    </row>
    <row r="256" spans="4:17" x14ac:dyDescent="0.25">
      <c r="D256" s="2"/>
      <c r="E256" s="2"/>
      <c r="Q256" s="3"/>
    </row>
    <row r="257" spans="4:17" x14ac:dyDescent="0.25">
      <c r="D257" s="2"/>
      <c r="E257" s="2"/>
      <c r="Q257" s="3"/>
    </row>
    <row r="258" spans="4:17" x14ac:dyDescent="0.25">
      <c r="D258" s="2"/>
      <c r="E258" s="2"/>
      <c r="Q258" s="3"/>
    </row>
    <row r="259" spans="4:17" x14ac:dyDescent="0.25">
      <c r="D259" s="2"/>
      <c r="E259" s="2"/>
      <c r="Q259" s="3"/>
    </row>
    <row r="260" spans="4:17" x14ac:dyDescent="0.25">
      <c r="D260" s="2"/>
      <c r="E260" s="2"/>
      <c r="Q260" s="3"/>
    </row>
    <row r="261" spans="4:17" x14ac:dyDescent="0.25">
      <c r="D261" s="2"/>
      <c r="E261" s="2"/>
      <c r="Q261" s="3"/>
    </row>
    <row r="262" spans="4:17" x14ac:dyDescent="0.25">
      <c r="D262" s="2"/>
      <c r="E262" s="2"/>
      <c r="Q262" s="3"/>
    </row>
    <row r="263" spans="4:17" x14ac:dyDescent="0.25">
      <c r="D263" s="2"/>
      <c r="E263" s="2"/>
      <c r="Q263" s="3"/>
    </row>
    <row r="264" spans="4:17" x14ac:dyDescent="0.25">
      <c r="D264" s="2"/>
      <c r="E264" s="2"/>
      <c r="Q264" s="3"/>
    </row>
    <row r="265" spans="4:17" x14ac:dyDescent="0.25">
      <c r="D265" s="2"/>
      <c r="E265" s="2"/>
      <c r="Q265" s="3"/>
    </row>
    <row r="266" spans="4:17" x14ac:dyDescent="0.25">
      <c r="D266" s="2"/>
      <c r="E266" s="2"/>
      <c r="Q266" s="3"/>
    </row>
    <row r="267" spans="4:17" x14ac:dyDescent="0.25">
      <c r="D267" s="2"/>
      <c r="E267" s="2"/>
      <c r="Q267" s="3"/>
    </row>
    <row r="268" spans="4:17" x14ac:dyDescent="0.25">
      <c r="D268" s="2"/>
      <c r="E268" s="2"/>
      <c r="Q268" s="3"/>
    </row>
    <row r="269" spans="4:17" x14ac:dyDescent="0.25">
      <c r="D269" s="2"/>
      <c r="E269" s="2"/>
      <c r="Q269" s="3"/>
    </row>
    <row r="270" spans="4:17" x14ac:dyDescent="0.25">
      <c r="D270" s="2"/>
      <c r="E270" s="2"/>
      <c r="Q270" s="3"/>
    </row>
    <row r="271" spans="4:17" x14ac:dyDescent="0.25">
      <c r="D271" s="2"/>
      <c r="E271" s="2"/>
      <c r="Q271" s="3"/>
    </row>
    <row r="272" spans="4:17" x14ac:dyDescent="0.25">
      <c r="D272" s="2"/>
      <c r="E272" s="2"/>
      <c r="Q272" s="3"/>
    </row>
    <row r="273" spans="4:17" x14ac:dyDescent="0.25">
      <c r="D273" s="2"/>
      <c r="E273" s="2"/>
      <c r="Q273" s="3"/>
    </row>
    <row r="274" spans="4:17" x14ac:dyDescent="0.25">
      <c r="D274" s="2"/>
      <c r="E274" s="2"/>
      <c r="Q274" s="3"/>
    </row>
    <row r="275" spans="4:17" x14ac:dyDescent="0.25">
      <c r="D275" s="2"/>
      <c r="E275" s="2"/>
      <c r="Q275" s="3"/>
    </row>
    <row r="276" spans="4:17" x14ac:dyDescent="0.25">
      <c r="D276" s="2"/>
      <c r="E276" s="2"/>
      <c r="Q276" s="3"/>
    </row>
    <row r="277" spans="4:17" x14ac:dyDescent="0.25">
      <c r="D277" s="2"/>
      <c r="E277" s="2"/>
      <c r="Q277" s="3"/>
    </row>
    <row r="278" spans="4:17" x14ac:dyDescent="0.25">
      <c r="D278" s="2"/>
      <c r="E278" s="2"/>
      <c r="Q278" s="3"/>
    </row>
    <row r="279" spans="4:17" x14ac:dyDescent="0.25">
      <c r="D279" s="2"/>
      <c r="E279" s="2"/>
      <c r="Q279" s="3"/>
    </row>
    <row r="280" spans="4:17" x14ac:dyDescent="0.25">
      <c r="D280" s="2"/>
      <c r="E280" s="2"/>
      <c r="Q280" s="3"/>
    </row>
    <row r="281" spans="4:17" x14ac:dyDescent="0.25">
      <c r="D281" s="2"/>
      <c r="E281" s="2"/>
      <c r="Q281" s="3"/>
    </row>
    <row r="282" spans="4:17" x14ac:dyDescent="0.25">
      <c r="D282" s="2"/>
      <c r="E282" s="2"/>
      <c r="Q282" s="3"/>
    </row>
    <row r="283" spans="4:17" x14ac:dyDescent="0.25">
      <c r="D283" s="2"/>
      <c r="E283" s="2"/>
      <c r="Q283" s="3"/>
    </row>
    <row r="284" spans="4:17" x14ac:dyDescent="0.25">
      <c r="D284" s="2"/>
      <c r="E284" s="2"/>
      <c r="Q284" s="3"/>
    </row>
    <row r="285" spans="4:17" x14ac:dyDescent="0.25">
      <c r="D285" s="2"/>
      <c r="E285" s="2"/>
      <c r="Q285" s="3"/>
    </row>
    <row r="286" spans="4:17" x14ac:dyDescent="0.25">
      <c r="D286" s="2"/>
      <c r="E286" s="2"/>
      <c r="Q286" s="3"/>
    </row>
    <row r="287" spans="4:17" x14ac:dyDescent="0.25">
      <c r="D287" s="2"/>
      <c r="E287" s="2"/>
      <c r="Q287" s="3"/>
    </row>
    <row r="288" spans="4:17" x14ac:dyDescent="0.25">
      <c r="D288" s="2"/>
      <c r="E288" s="2"/>
      <c r="Q288" s="3"/>
    </row>
    <row r="289" spans="4:17" x14ac:dyDescent="0.25">
      <c r="D289" s="2"/>
      <c r="E289" s="2"/>
      <c r="Q289" s="3"/>
    </row>
    <row r="290" spans="4:17" x14ac:dyDescent="0.25">
      <c r="D290" s="2"/>
      <c r="E290" s="2"/>
      <c r="Q290" s="3"/>
    </row>
    <row r="291" spans="4:17" x14ac:dyDescent="0.25">
      <c r="D291" s="2"/>
      <c r="E291" s="2"/>
      <c r="Q291" s="3"/>
    </row>
    <row r="292" spans="4:17" x14ac:dyDescent="0.25">
      <c r="D292" s="2"/>
      <c r="E292" s="2"/>
      <c r="Q292" s="3"/>
    </row>
    <row r="293" spans="4:17" x14ac:dyDescent="0.25">
      <c r="D293" s="2"/>
      <c r="E293" s="2"/>
      <c r="Q293" s="3"/>
    </row>
    <row r="294" spans="4:17" x14ac:dyDescent="0.25">
      <c r="D294" s="2"/>
      <c r="E294" s="2"/>
      <c r="Q294" s="3"/>
    </row>
    <row r="295" spans="4:17" x14ac:dyDescent="0.25">
      <c r="D295" s="2"/>
      <c r="E295" s="2"/>
      <c r="Q295" s="3"/>
    </row>
    <row r="296" spans="4:17" x14ac:dyDescent="0.25">
      <c r="D296" s="2"/>
      <c r="E296" s="2"/>
      <c r="Q296" s="3"/>
    </row>
    <row r="297" spans="4:17" x14ac:dyDescent="0.25">
      <c r="D297" s="2"/>
      <c r="E297" s="2"/>
      <c r="Q297" s="3"/>
    </row>
    <row r="298" spans="4:17" x14ac:dyDescent="0.25">
      <c r="D298" s="2"/>
      <c r="E298" s="2"/>
      <c r="Q298" s="3"/>
    </row>
    <row r="299" spans="4:17" x14ac:dyDescent="0.25">
      <c r="D299" s="2"/>
      <c r="E299" s="2"/>
      <c r="Q299" s="3"/>
    </row>
    <row r="300" spans="4:17" x14ac:dyDescent="0.25">
      <c r="D300" s="2"/>
      <c r="E300" s="2"/>
      <c r="Q300" s="3"/>
    </row>
    <row r="301" spans="4:17" x14ac:dyDescent="0.25">
      <c r="D301" s="2"/>
      <c r="E301" s="2"/>
      <c r="Q301" s="3"/>
    </row>
    <row r="302" spans="4:17" x14ac:dyDescent="0.25">
      <c r="D302" s="2"/>
      <c r="E302" s="2"/>
      <c r="Q302" s="3"/>
    </row>
    <row r="303" spans="4:17" x14ac:dyDescent="0.25">
      <c r="D303" s="2"/>
      <c r="E303" s="2"/>
      <c r="Q303" s="3"/>
    </row>
    <row r="304" spans="4:17" x14ac:dyDescent="0.25">
      <c r="D304" s="2"/>
      <c r="E304" s="2"/>
      <c r="Q304" s="3"/>
    </row>
    <row r="305" spans="4:17" x14ac:dyDescent="0.25">
      <c r="D305" s="2"/>
      <c r="E305" s="2"/>
      <c r="Q305" s="3"/>
    </row>
    <row r="306" spans="4:17" x14ac:dyDescent="0.25">
      <c r="D306" s="2"/>
      <c r="E306" s="2"/>
      <c r="Q306" s="3"/>
    </row>
    <row r="307" spans="4:17" x14ac:dyDescent="0.25">
      <c r="D307" s="2"/>
      <c r="E307" s="2"/>
      <c r="Q307" s="3"/>
    </row>
    <row r="308" spans="4:17" x14ac:dyDescent="0.25">
      <c r="D308" s="2"/>
      <c r="E308" s="2"/>
      <c r="Q308" s="3"/>
    </row>
    <row r="309" spans="4:17" x14ac:dyDescent="0.25">
      <c r="D309" s="2"/>
      <c r="E309" s="2"/>
      <c r="Q309" s="3"/>
    </row>
    <row r="310" spans="4:17" x14ac:dyDescent="0.25">
      <c r="D310" s="2"/>
      <c r="E310" s="2"/>
      <c r="Q310" s="3"/>
    </row>
    <row r="311" spans="4:17" x14ac:dyDescent="0.25">
      <c r="D311" s="2"/>
      <c r="E311" s="2"/>
      <c r="Q311" s="3"/>
    </row>
    <row r="312" spans="4:17" x14ac:dyDescent="0.25">
      <c r="D312" s="2"/>
      <c r="E312" s="2"/>
      <c r="Q312" s="3"/>
    </row>
    <row r="313" spans="4:17" x14ac:dyDescent="0.25">
      <c r="D313" s="2"/>
      <c r="E313" s="2"/>
      <c r="Q313" s="3"/>
    </row>
    <row r="314" spans="4:17" x14ac:dyDescent="0.25">
      <c r="D314" s="2"/>
      <c r="E314" s="2"/>
      <c r="Q314" s="3"/>
    </row>
    <row r="315" spans="4:17" x14ac:dyDescent="0.25">
      <c r="D315" s="2"/>
      <c r="E315" s="2"/>
      <c r="Q315" s="3"/>
    </row>
    <row r="316" spans="4:17" x14ac:dyDescent="0.25">
      <c r="D316" s="2"/>
      <c r="E316" s="2"/>
      <c r="Q316" s="3"/>
    </row>
    <row r="317" spans="4:17" x14ac:dyDescent="0.25">
      <c r="D317" s="2"/>
      <c r="E317" s="2"/>
      <c r="Q317" s="3"/>
    </row>
    <row r="318" spans="4:17" x14ac:dyDescent="0.25">
      <c r="D318" s="2"/>
      <c r="E318" s="2"/>
      <c r="Q318" s="3"/>
    </row>
    <row r="319" spans="4:17" x14ac:dyDescent="0.25">
      <c r="D319" s="2"/>
      <c r="E319" s="2"/>
      <c r="Q319" s="3"/>
    </row>
    <row r="320" spans="4:17" x14ac:dyDescent="0.25">
      <c r="D320" s="2"/>
      <c r="E320" s="2"/>
      <c r="Q320" s="3"/>
    </row>
    <row r="321" spans="4:17" x14ac:dyDescent="0.25">
      <c r="D321" s="2"/>
      <c r="E321" s="2"/>
      <c r="Q321" s="3"/>
    </row>
    <row r="322" spans="4:17" x14ac:dyDescent="0.25">
      <c r="D322" s="2"/>
      <c r="E322" s="2"/>
      <c r="Q322" s="3"/>
    </row>
    <row r="323" spans="4:17" x14ac:dyDescent="0.25">
      <c r="D323" s="2"/>
      <c r="E323" s="2"/>
      <c r="Q323" s="3"/>
    </row>
    <row r="324" spans="4:17" x14ac:dyDescent="0.25">
      <c r="D324" s="2"/>
      <c r="E324" s="2"/>
      <c r="Q324" s="3"/>
    </row>
    <row r="325" spans="4:17" x14ac:dyDescent="0.25">
      <c r="D325" s="2"/>
      <c r="E325" s="2"/>
      <c r="Q325" s="3"/>
    </row>
    <row r="326" spans="4:17" x14ac:dyDescent="0.25">
      <c r="D326" s="2"/>
      <c r="E326" s="2"/>
      <c r="Q326" s="3"/>
    </row>
    <row r="327" spans="4:17" x14ac:dyDescent="0.25">
      <c r="D327" s="2"/>
      <c r="E327" s="2"/>
      <c r="Q327" s="3"/>
    </row>
    <row r="328" spans="4:17" x14ac:dyDescent="0.25">
      <c r="D328" s="2"/>
      <c r="E328" s="2"/>
      <c r="Q328" s="3"/>
    </row>
    <row r="329" spans="4:17" x14ac:dyDescent="0.25">
      <c r="D329" s="2"/>
      <c r="E329" s="2"/>
      <c r="Q329" s="3"/>
    </row>
    <row r="330" spans="4:17" x14ac:dyDescent="0.25">
      <c r="D330" s="2"/>
      <c r="E330" s="2"/>
      <c r="Q330" s="3"/>
    </row>
    <row r="331" spans="4:17" x14ac:dyDescent="0.25">
      <c r="D331" s="2"/>
      <c r="E331" s="2"/>
      <c r="Q331" s="3"/>
    </row>
    <row r="332" spans="4:17" x14ac:dyDescent="0.25">
      <c r="D332" s="2"/>
      <c r="E332" s="2"/>
      <c r="Q332" s="3"/>
    </row>
    <row r="333" spans="4:17" x14ac:dyDescent="0.25">
      <c r="D333" s="2"/>
      <c r="E333" s="2"/>
      <c r="Q333" s="3"/>
    </row>
    <row r="334" spans="4:17" x14ac:dyDescent="0.25">
      <c r="D334" s="2"/>
      <c r="E334" s="2"/>
      <c r="Q334" s="3"/>
    </row>
    <row r="335" spans="4:17" x14ac:dyDescent="0.25">
      <c r="D335" s="2"/>
      <c r="E335" s="2"/>
      <c r="Q335" s="3"/>
    </row>
    <row r="336" spans="4:17" x14ac:dyDescent="0.25">
      <c r="D336" s="2"/>
      <c r="E336" s="2"/>
      <c r="Q336" s="3"/>
    </row>
    <row r="337" spans="4:17" x14ac:dyDescent="0.25">
      <c r="D337" s="2"/>
      <c r="E337" s="2"/>
      <c r="Q337" s="3"/>
    </row>
    <row r="338" spans="4:17" x14ac:dyDescent="0.25">
      <c r="D338" s="2"/>
      <c r="E338" s="2"/>
      <c r="Q338" s="3"/>
    </row>
    <row r="339" spans="4:17" x14ac:dyDescent="0.25">
      <c r="D339" s="2"/>
      <c r="E339" s="2"/>
      <c r="Q339" s="3"/>
    </row>
    <row r="340" spans="4:17" x14ac:dyDescent="0.25">
      <c r="D340" s="2"/>
      <c r="E340" s="2"/>
      <c r="Q340" s="3"/>
    </row>
    <row r="341" spans="4:17" x14ac:dyDescent="0.25">
      <c r="D341" s="2"/>
      <c r="E341" s="2"/>
      <c r="Q341" s="3"/>
    </row>
    <row r="342" spans="4:17" x14ac:dyDescent="0.25">
      <c r="D342" s="2"/>
      <c r="E342" s="2"/>
      <c r="Q342" s="3"/>
    </row>
    <row r="343" spans="4:17" x14ac:dyDescent="0.25">
      <c r="D343" s="2"/>
      <c r="E343" s="2"/>
      <c r="Q343" s="3"/>
    </row>
    <row r="344" spans="4:17" x14ac:dyDescent="0.25">
      <c r="D344" s="2"/>
      <c r="E344" s="2"/>
      <c r="Q344" s="3"/>
    </row>
    <row r="345" spans="4:17" x14ac:dyDescent="0.25">
      <c r="D345" s="2"/>
      <c r="E345" s="2"/>
      <c r="Q345" s="3"/>
    </row>
    <row r="346" spans="4:17" x14ac:dyDescent="0.25">
      <c r="D346" s="2"/>
      <c r="E346" s="2"/>
      <c r="Q346" s="3"/>
    </row>
    <row r="347" spans="4:17" x14ac:dyDescent="0.25">
      <c r="D347" s="2"/>
      <c r="E347" s="2"/>
      <c r="Q347" s="3"/>
    </row>
    <row r="348" spans="4:17" x14ac:dyDescent="0.25">
      <c r="D348" s="2"/>
      <c r="E348" s="2"/>
      <c r="Q348" s="3"/>
    </row>
    <row r="349" spans="4:17" x14ac:dyDescent="0.25">
      <c r="D349" s="2"/>
      <c r="E349" s="2"/>
      <c r="Q349" s="3"/>
    </row>
    <row r="350" spans="4:17" x14ac:dyDescent="0.25">
      <c r="D350" s="2"/>
      <c r="E350" s="2"/>
      <c r="Q350" s="3"/>
    </row>
    <row r="351" spans="4:17" x14ac:dyDescent="0.25">
      <c r="D351" s="2"/>
      <c r="E351" s="2"/>
      <c r="Q351" s="3"/>
    </row>
    <row r="352" spans="4:17" x14ac:dyDescent="0.25">
      <c r="D352" s="2"/>
      <c r="E352" s="2"/>
      <c r="Q352" s="3"/>
    </row>
    <row r="353" spans="4:17" x14ac:dyDescent="0.25">
      <c r="D353" s="2"/>
      <c r="E353" s="2"/>
      <c r="Q353" s="3"/>
    </row>
    <row r="354" spans="4:17" x14ac:dyDescent="0.25">
      <c r="D354" s="2"/>
      <c r="E354" s="2"/>
      <c r="Q354" s="3"/>
    </row>
    <row r="355" spans="4:17" x14ac:dyDescent="0.25">
      <c r="D355" s="2"/>
      <c r="E355" s="2"/>
      <c r="Q355" s="3"/>
    </row>
    <row r="356" spans="4:17" x14ac:dyDescent="0.25">
      <c r="D356" s="2"/>
      <c r="E356" s="2"/>
      <c r="Q356" s="3"/>
    </row>
    <row r="357" spans="4:17" x14ac:dyDescent="0.25">
      <c r="D357" s="2"/>
      <c r="E357" s="2"/>
      <c r="Q357" s="3"/>
    </row>
    <row r="358" spans="4:17" x14ac:dyDescent="0.25">
      <c r="D358" s="2"/>
      <c r="E358" s="2"/>
      <c r="Q358" s="3"/>
    </row>
    <row r="359" spans="4:17" x14ac:dyDescent="0.25">
      <c r="D359" s="2"/>
      <c r="E359" s="2"/>
      <c r="Q359" s="3"/>
    </row>
    <row r="360" spans="4:17" x14ac:dyDescent="0.25">
      <c r="D360" s="2"/>
      <c r="E360" s="2"/>
      <c r="Q360" s="3"/>
    </row>
    <row r="361" spans="4:17" x14ac:dyDescent="0.25">
      <c r="D361" s="2"/>
      <c r="E361" s="2"/>
      <c r="Q361" s="3"/>
    </row>
    <row r="362" spans="4:17" x14ac:dyDescent="0.25">
      <c r="D362" s="2"/>
      <c r="E362" s="2"/>
      <c r="Q362" s="3"/>
    </row>
    <row r="363" spans="4:17" x14ac:dyDescent="0.25">
      <c r="D363" s="2"/>
      <c r="E363" s="2"/>
      <c r="Q363" s="3"/>
    </row>
    <row r="364" spans="4:17" x14ac:dyDescent="0.25">
      <c r="D364" s="2"/>
      <c r="E364" s="2"/>
      <c r="Q364" s="3"/>
    </row>
    <row r="365" spans="4:17" x14ac:dyDescent="0.25">
      <c r="D365" s="2"/>
      <c r="E365" s="2"/>
      <c r="Q365" s="3"/>
    </row>
    <row r="366" spans="4:17" x14ac:dyDescent="0.25">
      <c r="D366" s="2"/>
      <c r="E366" s="2"/>
      <c r="Q366" s="3"/>
    </row>
    <row r="367" spans="4:17" x14ac:dyDescent="0.25">
      <c r="D367" s="2"/>
      <c r="E367" s="2"/>
      <c r="Q367" s="3"/>
    </row>
    <row r="368" spans="4:17" x14ac:dyDescent="0.25">
      <c r="D368" s="2"/>
      <c r="E368" s="2"/>
      <c r="Q368" s="3"/>
    </row>
    <row r="369" spans="4:17" x14ac:dyDescent="0.25">
      <c r="D369" s="2"/>
      <c r="E369" s="2"/>
      <c r="Q369" s="3"/>
    </row>
    <row r="370" spans="4:17" x14ac:dyDescent="0.25">
      <c r="D370" s="2"/>
      <c r="E370" s="2"/>
      <c r="Q370" s="3"/>
    </row>
    <row r="371" spans="4:17" x14ac:dyDescent="0.25">
      <c r="D371" s="2"/>
      <c r="E371" s="2"/>
      <c r="Q371" s="3"/>
    </row>
    <row r="372" spans="4:17" x14ac:dyDescent="0.25">
      <c r="D372" s="2"/>
      <c r="E372" s="2"/>
      <c r="Q372" s="3"/>
    </row>
    <row r="373" spans="4:17" x14ac:dyDescent="0.25">
      <c r="D373" s="2"/>
      <c r="E373" s="2"/>
      <c r="Q373" s="3"/>
    </row>
    <row r="374" spans="4:17" x14ac:dyDescent="0.25">
      <c r="D374" s="2"/>
      <c r="E374" s="2"/>
      <c r="Q374" s="3"/>
    </row>
    <row r="375" spans="4:17" x14ac:dyDescent="0.25">
      <c r="D375" s="2"/>
      <c r="E375" s="2"/>
      <c r="Q375" s="3"/>
    </row>
    <row r="376" spans="4:17" x14ac:dyDescent="0.25">
      <c r="D376" s="2"/>
      <c r="E376" s="2"/>
      <c r="Q376" s="3"/>
    </row>
    <row r="377" spans="4:17" x14ac:dyDescent="0.25">
      <c r="D377" s="2"/>
      <c r="E377" s="2"/>
      <c r="Q377" s="3"/>
    </row>
    <row r="378" spans="4:17" x14ac:dyDescent="0.25">
      <c r="D378" s="2"/>
      <c r="E378" s="2"/>
      <c r="Q378" s="3"/>
    </row>
    <row r="379" spans="4:17" x14ac:dyDescent="0.25">
      <c r="D379" s="2"/>
      <c r="E379" s="2"/>
      <c r="Q379" s="3"/>
    </row>
    <row r="380" spans="4:17" x14ac:dyDescent="0.25">
      <c r="D380" s="2"/>
      <c r="E380" s="2"/>
      <c r="Q380" s="3"/>
    </row>
    <row r="381" spans="4:17" x14ac:dyDescent="0.25">
      <c r="D381" s="2"/>
      <c r="E381" s="2"/>
      <c r="Q381" s="3"/>
    </row>
    <row r="382" spans="4:17" x14ac:dyDescent="0.25">
      <c r="D382" s="2"/>
      <c r="E382" s="2"/>
      <c r="Q382" s="3"/>
    </row>
    <row r="383" spans="4:17" x14ac:dyDescent="0.25">
      <c r="D383" s="2"/>
      <c r="E383" s="2"/>
      <c r="Q383" s="3"/>
    </row>
    <row r="384" spans="4:17" x14ac:dyDescent="0.25">
      <c r="D384" s="2"/>
      <c r="E384" s="2"/>
      <c r="Q384" s="3"/>
    </row>
    <row r="385" spans="4:17" x14ac:dyDescent="0.25">
      <c r="D385" s="2"/>
      <c r="E385" s="2"/>
      <c r="Q385" s="3"/>
    </row>
    <row r="386" spans="4:17" x14ac:dyDescent="0.25">
      <c r="D386" s="2"/>
      <c r="E386" s="2"/>
      <c r="Q386" s="3"/>
    </row>
    <row r="387" spans="4:17" x14ac:dyDescent="0.25">
      <c r="D387" s="2"/>
      <c r="E387" s="2"/>
      <c r="Q387" s="3"/>
    </row>
    <row r="388" spans="4:17" x14ac:dyDescent="0.25">
      <c r="D388" s="2"/>
      <c r="E388" s="2"/>
      <c r="Q388" s="3"/>
    </row>
    <row r="389" spans="4:17" x14ac:dyDescent="0.25">
      <c r="D389" s="2"/>
      <c r="E389" s="2"/>
      <c r="Q389" s="3"/>
    </row>
    <row r="390" spans="4:17" x14ac:dyDescent="0.25">
      <c r="D390" s="2"/>
      <c r="E390" s="2"/>
      <c r="Q390" s="3"/>
    </row>
    <row r="391" spans="4:17" x14ac:dyDescent="0.25">
      <c r="D391" s="2"/>
      <c r="E391" s="2"/>
      <c r="Q391" s="3"/>
    </row>
    <row r="392" spans="4:17" x14ac:dyDescent="0.25">
      <c r="D392" s="2"/>
      <c r="E392" s="2"/>
      <c r="Q392" s="3"/>
    </row>
    <row r="393" spans="4:17" x14ac:dyDescent="0.25">
      <c r="D393" s="2"/>
      <c r="E393" s="2"/>
      <c r="Q393" s="3"/>
    </row>
    <row r="394" spans="4:17" x14ac:dyDescent="0.25">
      <c r="D394" s="2"/>
      <c r="E394" s="2"/>
      <c r="Q394" s="3"/>
    </row>
    <row r="395" spans="4:17" x14ac:dyDescent="0.25">
      <c r="D395" s="2"/>
      <c r="E395" s="2"/>
      <c r="Q395" s="3"/>
    </row>
    <row r="396" spans="4:17" x14ac:dyDescent="0.25">
      <c r="D396" s="2"/>
      <c r="E396" s="2"/>
      <c r="Q396" s="3"/>
    </row>
    <row r="397" spans="4:17" x14ac:dyDescent="0.25">
      <c r="D397" s="2"/>
      <c r="E397" s="2"/>
      <c r="Q397" s="3"/>
    </row>
    <row r="398" spans="4:17" x14ac:dyDescent="0.25">
      <c r="D398" s="2"/>
      <c r="E398" s="2"/>
      <c r="Q398" s="3"/>
    </row>
    <row r="399" spans="4:17" x14ac:dyDescent="0.25">
      <c r="D399" s="2"/>
      <c r="E399" s="2"/>
      <c r="Q399" s="3"/>
    </row>
    <row r="400" spans="4:17" x14ac:dyDescent="0.25">
      <c r="D400" s="2"/>
      <c r="E400" s="2"/>
      <c r="Q400" s="3"/>
    </row>
    <row r="401" spans="4:17" x14ac:dyDescent="0.25">
      <c r="D401" s="2"/>
      <c r="E401" s="2"/>
      <c r="Q401" s="3"/>
    </row>
    <row r="402" spans="4:17" x14ac:dyDescent="0.25">
      <c r="D402" s="2"/>
      <c r="E402" s="2"/>
      <c r="Q402" s="3"/>
    </row>
    <row r="403" spans="4:17" x14ac:dyDescent="0.25">
      <c r="D403" s="2"/>
      <c r="E403" s="2"/>
      <c r="Q403" s="3"/>
    </row>
    <row r="404" spans="4:17" x14ac:dyDescent="0.25">
      <c r="D404" s="2"/>
      <c r="E404" s="2"/>
      <c r="Q404" s="3"/>
    </row>
    <row r="405" spans="4:17" x14ac:dyDescent="0.25">
      <c r="D405" s="2"/>
      <c r="E405" s="2"/>
      <c r="Q405" s="3"/>
    </row>
    <row r="406" spans="4:17" x14ac:dyDescent="0.25">
      <c r="D406" s="2"/>
      <c r="E406" s="2"/>
      <c r="Q406" s="3"/>
    </row>
    <row r="407" spans="4:17" x14ac:dyDescent="0.25">
      <c r="D407" s="2"/>
      <c r="E407" s="2"/>
      <c r="Q407" s="3"/>
    </row>
    <row r="408" spans="4:17" x14ac:dyDescent="0.25">
      <c r="D408" s="2"/>
      <c r="E408" s="2"/>
      <c r="Q408" s="3"/>
    </row>
    <row r="409" spans="4:17" x14ac:dyDescent="0.25">
      <c r="D409" s="2"/>
      <c r="E409" s="2"/>
      <c r="Q409" s="3"/>
    </row>
    <row r="410" spans="4:17" x14ac:dyDescent="0.25">
      <c r="D410" s="2"/>
      <c r="E410" s="2"/>
      <c r="Q410" s="3"/>
    </row>
    <row r="411" spans="4:17" x14ac:dyDescent="0.25">
      <c r="D411" s="2"/>
      <c r="E411" s="2"/>
      <c r="Q411" s="3"/>
    </row>
    <row r="412" spans="4:17" x14ac:dyDescent="0.25">
      <c r="D412" s="2"/>
      <c r="E412" s="2"/>
      <c r="Q412" s="3"/>
    </row>
    <row r="413" spans="4:17" x14ac:dyDescent="0.25">
      <c r="D413" s="2"/>
      <c r="E413" s="2"/>
      <c r="Q413" s="3"/>
    </row>
    <row r="414" spans="4:17" x14ac:dyDescent="0.25">
      <c r="D414" s="2"/>
      <c r="E414" s="2"/>
      <c r="Q414" s="3"/>
    </row>
    <row r="415" spans="4:17" x14ac:dyDescent="0.25">
      <c r="D415" s="2"/>
      <c r="E415" s="2"/>
      <c r="Q415" s="3"/>
    </row>
    <row r="416" spans="4:17" x14ac:dyDescent="0.25">
      <c r="D416" s="2"/>
      <c r="E416" s="2"/>
      <c r="Q416" s="3"/>
    </row>
    <row r="417" spans="4:17" x14ac:dyDescent="0.25">
      <c r="D417" s="2"/>
      <c r="E417" s="2"/>
      <c r="Q417" s="3"/>
    </row>
    <row r="418" spans="4:17" x14ac:dyDescent="0.25">
      <c r="D418" s="2"/>
      <c r="E418" s="2"/>
      <c r="Q418" s="3"/>
    </row>
    <row r="419" spans="4:17" x14ac:dyDescent="0.25">
      <c r="D419" s="2"/>
      <c r="E419" s="2"/>
      <c r="Q419" s="3"/>
    </row>
    <row r="420" spans="4:17" x14ac:dyDescent="0.25">
      <c r="D420" s="2"/>
      <c r="E420" s="2"/>
      <c r="Q420" s="3"/>
    </row>
    <row r="421" spans="4:17" x14ac:dyDescent="0.25">
      <c r="D421" s="2"/>
      <c r="E421" s="2"/>
      <c r="Q421" s="3"/>
    </row>
    <row r="422" spans="4:17" x14ac:dyDescent="0.25">
      <c r="D422" s="2"/>
      <c r="E422" s="2"/>
      <c r="Q422" s="3"/>
    </row>
    <row r="423" spans="4:17" x14ac:dyDescent="0.25">
      <c r="D423" s="2"/>
      <c r="E423" s="2"/>
      <c r="Q423" s="3"/>
    </row>
    <row r="424" spans="4:17" x14ac:dyDescent="0.25">
      <c r="D424" s="2"/>
      <c r="E424" s="2"/>
      <c r="Q424" s="3"/>
    </row>
    <row r="425" spans="4:17" x14ac:dyDescent="0.25">
      <c r="D425" s="2"/>
      <c r="E425" s="2"/>
      <c r="Q425" s="3"/>
    </row>
    <row r="426" spans="4:17" x14ac:dyDescent="0.25">
      <c r="D426" s="2"/>
      <c r="E426" s="2"/>
      <c r="Q426" s="3"/>
    </row>
    <row r="427" spans="4:17" x14ac:dyDescent="0.25">
      <c r="D427" s="2"/>
      <c r="E427" s="2"/>
      <c r="Q427" s="3"/>
    </row>
    <row r="428" spans="4:17" x14ac:dyDescent="0.25">
      <c r="D428" s="2"/>
      <c r="E428" s="2"/>
      <c r="Q428" s="3"/>
    </row>
    <row r="429" spans="4:17" x14ac:dyDescent="0.25">
      <c r="D429" s="2"/>
      <c r="E429" s="2"/>
      <c r="Q429" s="3"/>
    </row>
    <row r="430" spans="4:17" x14ac:dyDescent="0.25">
      <c r="D430" s="2"/>
      <c r="E430" s="2"/>
      <c r="Q430" s="3"/>
    </row>
    <row r="431" spans="4:17" x14ac:dyDescent="0.25">
      <c r="D431" s="2"/>
      <c r="E431" s="2"/>
      <c r="Q431" s="3"/>
    </row>
    <row r="432" spans="4:17" x14ac:dyDescent="0.25">
      <c r="D432" s="2"/>
      <c r="E432" s="2"/>
      <c r="Q432" s="3"/>
    </row>
    <row r="433" spans="4:17" x14ac:dyDescent="0.25">
      <c r="D433" s="2"/>
      <c r="E433" s="2"/>
      <c r="Q433" s="3"/>
    </row>
    <row r="434" spans="4:17" x14ac:dyDescent="0.25">
      <c r="D434" s="2"/>
      <c r="E434" s="2"/>
      <c r="Q434" s="3"/>
    </row>
    <row r="435" spans="4:17" x14ac:dyDescent="0.25">
      <c r="D435" s="2"/>
      <c r="E435" s="2"/>
      <c r="Q435" s="3"/>
    </row>
    <row r="436" spans="4:17" x14ac:dyDescent="0.25">
      <c r="D436" s="2"/>
      <c r="E436" s="2"/>
      <c r="Q436" s="3"/>
    </row>
    <row r="437" spans="4:17" x14ac:dyDescent="0.25">
      <c r="D437" s="2"/>
      <c r="E437" s="2"/>
      <c r="Q437" s="3"/>
    </row>
    <row r="438" spans="4:17" x14ac:dyDescent="0.25">
      <c r="D438" s="2"/>
      <c r="E438" s="2"/>
      <c r="Q438" s="3"/>
    </row>
    <row r="439" spans="4:17" x14ac:dyDescent="0.25">
      <c r="D439" s="2"/>
      <c r="E439" s="2"/>
      <c r="Q439" s="3"/>
    </row>
    <row r="440" spans="4:17" x14ac:dyDescent="0.25">
      <c r="D440" s="2"/>
      <c r="E440" s="2"/>
      <c r="Q440" s="3"/>
    </row>
    <row r="441" spans="4:17" x14ac:dyDescent="0.25">
      <c r="D441" s="2"/>
      <c r="E441" s="2"/>
      <c r="Q441" s="3"/>
    </row>
    <row r="442" spans="4:17" x14ac:dyDescent="0.25">
      <c r="D442" s="2"/>
      <c r="E442" s="2"/>
      <c r="Q442" s="3"/>
    </row>
    <row r="443" spans="4:17" x14ac:dyDescent="0.25">
      <c r="D443" s="2"/>
      <c r="E443" s="2"/>
      <c r="Q443" s="3"/>
    </row>
    <row r="444" spans="4:17" x14ac:dyDescent="0.25">
      <c r="D444" s="2"/>
      <c r="E444" s="2"/>
      <c r="Q444" s="3"/>
    </row>
    <row r="445" spans="4:17" x14ac:dyDescent="0.25">
      <c r="D445" s="2"/>
      <c r="E445" s="2"/>
      <c r="Q445" s="3"/>
    </row>
    <row r="446" spans="4:17" x14ac:dyDescent="0.25">
      <c r="D446" s="2"/>
      <c r="E446" s="2"/>
      <c r="Q446" s="3"/>
    </row>
    <row r="447" spans="4:17" x14ac:dyDescent="0.25">
      <c r="D447" s="2"/>
      <c r="E447" s="2"/>
      <c r="Q447" s="3"/>
    </row>
    <row r="448" spans="4:17" x14ac:dyDescent="0.25">
      <c r="D448" s="2"/>
      <c r="E448" s="2"/>
      <c r="Q448" s="3"/>
    </row>
    <row r="449" spans="4:17" x14ac:dyDescent="0.25">
      <c r="D449" s="2"/>
      <c r="E449" s="2"/>
      <c r="Q449" s="3"/>
    </row>
    <row r="450" spans="4:17" x14ac:dyDescent="0.25">
      <c r="D450" s="2"/>
      <c r="E450" s="2"/>
      <c r="Q450" s="3"/>
    </row>
    <row r="451" spans="4:17" x14ac:dyDescent="0.25">
      <c r="D451" s="2"/>
      <c r="E451" s="2"/>
      <c r="Q451" s="3"/>
    </row>
    <row r="452" spans="4:17" x14ac:dyDescent="0.25">
      <c r="D452" s="2"/>
      <c r="E452" s="2"/>
      <c r="Q452" s="3"/>
    </row>
    <row r="453" spans="4:17" x14ac:dyDescent="0.25">
      <c r="D453" s="2"/>
      <c r="E453" s="2"/>
      <c r="Q453" s="3"/>
    </row>
    <row r="454" spans="4:17" x14ac:dyDescent="0.25">
      <c r="D454" s="2"/>
      <c r="E454" s="2"/>
      <c r="Q454" s="3"/>
    </row>
    <row r="455" spans="4:17" x14ac:dyDescent="0.25">
      <c r="D455" s="2"/>
      <c r="E455" s="2"/>
      <c r="Q455" s="3"/>
    </row>
    <row r="456" spans="4:17" x14ac:dyDescent="0.25">
      <c r="D456" s="2"/>
      <c r="E456" s="2"/>
      <c r="Q456" s="3"/>
    </row>
    <row r="457" spans="4:17" x14ac:dyDescent="0.25">
      <c r="D457" s="2"/>
      <c r="E457" s="2"/>
      <c r="Q457" s="3"/>
    </row>
    <row r="458" spans="4:17" x14ac:dyDescent="0.25">
      <c r="D458" s="2"/>
      <c r="E458" s="2"/>
      <c r="Q458" s="3"/>
    </row>
    <row r="459" spans="4:17" x14ac:dyDescent="0.25">
      <c r="D459" s="2"/>
      <c r="E459" s="2"/>
      <c r="Q459" s="3"/>
    </row>
    <row r="460" spans="4:17" x14ac:dyDescent="0.25">
      <c r="D460" s="2"/>
      <c r="E460" s="2"/>
      <c r="Q460" s="3"/>
    </row>
    <row r="461" spans="4:17" x14ac:dyDescent="0.25">
      <c r="D461" s="2"/>
      <c r="E461" s="2"/>
      <c r="Q461" s="3"/>
    </row>
    <row r="462" spans="4:17" x14ac:dyDescent="0.25">
      <c r="D462" s="2"/>
      <c r="E462" s="2"/>
      <c r="Q462" s="3"/>
    </row>
    <row r="463" spans="4:17" x14ac:dyDescent="0.25">
      <c r="D463" s="2"/>
      <c r="E463" s="2"/>
      <c r="Q463" s="3"/>
    </row>
    <row r="464" spans="4:17" x14ac:dyDescent="0.25">
      <c r="D464" s="2"/>
      <c r="E464" s="2"/>
      <c r="Q464" s="3"/>
    </row>
    <row r="465" spans="4:17" x14ac:dyDescent="0.25">
      <c r="D465" s="2"/>
      <c r="E465" s="2"/>
      <c r="Q465" s="3"/>
    </row>
    <row r="466" spans="4:17" x14ac:dyDescent="0.25">
      <c r="D466" s="2"/>
      <c r="E466" s="2"/>
      <c r="Q466" s="3"/>
    </row>
    <row r="467" spans="4:17" x14ac:dyDescent="0.25">
      <c r="D467" s="2"/>
      <c r="E467" s="2"/>
      <c r="Q467" s="3"/>
    </row>
    <row r="468" spans="4:17" x14ac:dyDescent="0.25">
      <c r="D468" s="2"/>
      <c r="E468" s="2"/>
      <c r="Q468" s="3"/>
    </row>
    <row r="469" spans="4:17" x14ac:dyDescent="0.25">
      <c r="D469" s="2"/>
      <c r="E469" s="2"/>
      <c r="Q469" s="3"/>
    </row>
    <row r="470" spans="4:17" x14ac:dyDescent="0.25">
      <c r="D470" s="2"/>
      <c r="E470" s="2"/>
      <c r="Q470" s="3"/>
    </row>
    <row r="471" spans="4:17" x14ac:dyDescent="0.25">
      <c r="D471" s="2"/>
      <c r="E471" s="2"/>
      <c r="Q471" s="3"/>
    </row>
    <row r="472" spans="4:17" x14ac:dyDescent="0.25">
      <c r="D472" s="2"/>
      <c r="E472" s="2"/>
      <c r="Q472" s="3"/>
    </row>
    <row r="473" spans="4:17" x14ac:dyDescent="0.25">
      <c r="D473" s="2"/>
      <c r="E473" s="2"/>
      <c r="Q473" s="3"/>
    </row>
    <row r="474" spans="4:17" x14ac:dyDescent="0.25">
      <c r="D474" s="2"/>
      <c r="E474" s="2"/>
      <c r="Q474" s="3"/>
    </row>
    <row r="475" spans="4:17" x14ac:dyDescent="0.25">
      <c r="D475" s="2"/>
      <c r="E475" s="2"/>
      <c r="Q475" s="3"/>
    </row>
    <row r="476" spans="4:17" x14ac:dyDescent="0.25">
      <c r="D476" s="2"/>
      <c r="E476" s="2"/>
      <c r="Q476" s="3"/>
    </row>
    <row r="477" spans="4:17" x14ac:dyDescent="0.25">
      <c r="D477" s="2"/>
      <c r="E477" s="2"/>
      <c r="Q477" s="3"/>
    </row>
    <row r="478" spans="4:17" x14ac:dyDescent="0.25">
      <c r="D478" s="2"/>
      <c r="E478" s="2"/>
      <c r="Q478" s="3"/>
    </row>
    <row r="479" spans="4:17" x14ac:dyDescent="0.25">
      <c r="D479" s="2"/>
      <c r="E479" s="2"/>
      <c r="Q479" s="3"/>
    </row>
    <row r="480" spans="4:17" x14ac:dyDescent="0.25">
      <c r="D480" s="2"/>
      <c r="E480" s="2"/>
      <c r="Q480" s="3"/>
    </row>
    <row r="481" spans="4:17" x14ac:dyDescent="0.25">
      <c r="D481" s="2"/>
      <c r="E481" s="2"/>
      <c r="Q481" s="3"/>
    </row>
    <row r="482" spans="4:17" x14ac:dyDescent="0.25">
      <c r="D482" s="2"/>
      <c r="E482" s="2"/>
      <c r="Q482" s="3"/>
    </row>
    <row r="483" spans="4:17" x14ac:dyDescent="0.25">
      <c r="D483" s="2"/>
      <c r="E483" s="2"/>
      <c r="Q483" s="3"/>
    </row>
    <row r="484" spans="4:17" x14ac:dyDescent="0.25">
      <c r="D484" s="2"/>
      <c r="E484" s="2"/>
      <c r="Q484" s="3"/>
    </row>
    <row r="485" spans="4:17" x14ac:dyDescent="0.25">
      <c r="D485" s="2"/>
      <c r="E485" s="2"/>
      <c r="Q485" s="3"/>
    </row>
    <row r="486" spans="4:17" x14ac:dyDescent="0.25">
      <c r="D486" s="2"/>
      <c r="E486" s="2"/>
      <c r="Q486" s="3"/>
    </row>
    <row r="487" spans="4:17" x14ac:dyDescent="0.25">
      <c r="D487" s="2"/>
      <c r="E487" s="2"/>
      <c r="Q487" s="3"/>
    </row>
    <row r="488" spans="4:17" x14ac:dyDescent="0.25">
      <c r="D488" s="2"/>
      <c r="E488" s="2"/>
      <c r="Q488" s="3"/>
    </row>
    <row r="489" spans="4:17" x14ac:dyDescent="0.25">
      <c r="D489" s="2"/>
      <c r="E489" s="2"/>
      <c r="Q489" s="3"/>
    </row>
    <row r="490" spans="4:17" x14ac:dyDescent="0.25">
      <c r="D490" s="2"/>
      <c r="E490" s="2"/>
      <c r="Q490" s="3"/>
    </row>
    <row r="491" spans="4:17" x14ac:dyDescent="0.25">
      <c r="D491" s="2"/>
      <c r="E491" s="2"/>
      <c r="Q491" s="3"/>
    </row>
    <row r="492" spans="4:17" x14ac:dyDescent="0.25">
      <c r="D492" s="2"/>
      <c r="E492" s="2"/>
      <c r="Q492" s="3"/>
    </row>
    <row r="493" spans="4:17" x14ac:dyDescent="0.25">
      <c r="D493" s="2"/>
      <c r="E493" s="2"/>
      <c r="Q493" s="3"/>
    </row>
    <row r="494" spans="4:17" x14ac:dyDescent="0.25">
      <c r="D494" s="2"/>
      <c r="E494" s="2"/>
      <c r="Q494" s="3"/>
    </row>
    <row r="495" spans="4:17" x14ac:dyDescent="0.25">
      <c r="D495" s="2"/>
      <c r="E495" s="2"/>
      <c r="Q495" s="3"/>
    </row>
    <row r="496" spans="4:17" x14ac:dyDescent="0.25">
      <c r="D496" s="2"/>
      <c r="E496" s="2"/>
      <c r="Q496" s="3"/>
    </row>
    <row r="497" spans="4:17" x14ac:dyDescent="0.25">
      <c r="D497" s="2"/>
      <c r="E497" s="2"/>
      <c r="Q497" s="3"/>
    </row>
    <row r="498" spans="4:17" x14ac:dyDescent="0.25">
      <c r="D498" s="2"/>
      <c r="E498" s="2"/>
      <c r="Q498" s="3"/>
    </row>
    <row r="499" spans="4:17" x14ac:dyDescent="0.25">
      <c r="D499" s="2"/>
      <c r="E499" s="2"/>
      <c r="Q499" s="3"/>
    </row>
    <row r="500" spans="4:17" x14ac:dyDescent="0.25">
      <c r="D500" s="2"/>
      <c r="E500" s="2"/>
      <c r="Q500" s="3"/>
    </row>
    <row r="501" spans="4:17" x14ac:dyDescent="0.25">
      <c r="D501" s="2"/>
      <c r="E501" s="2"/>
      <c r="Q501" s="3"/>
    </row>
    <row r="502" spans="4:17" x14ac:dyDescent="0.25">
      <c r="D502" s="2"/>
      <c r="E502" s="2"/>
      <c r="Q502" s="3"/>
    </row>
    <row r="503" spans="4:17" x14ac:dyDescent="0.25">
      <c r="D503" s="2"/>
      <c r="E503" s="2"/>
      <c r="Q503" s="3"/>
    </row>
    <row r="504" spans="4:17" x14ac:dyDescent="0.25">
      <c r="D504" s="2"/>
      <c r="E504" s="2"/>
      <c r="Q504" s="3"/>
    </row>
    <row r="505" spans="4:17" x14ac:dyDescent="0.25">
      <c r="D505" s="2"/>
      <c r="E505" s="2"/>
      <c r="Q505" s="3"/>
    </row>
    <row r="506" spans="4:17" x14ac:dyDescent="0.25">
      <c r="D506" s="2"/>
      <c r="E506" s="2"/>
      <c r="Q506" s="3"/>
    </row>
    <row r="507" spans="4:17" x14ac:dyDescent="0.25">
      <c r="D507" s="2"/>
      <c r="E507" s="2"/>
      <c r="Q507" s="3"/>
    </row>
    <row r="508" spans="4:17" x14ac:dyDescent="0.25">
      <c r="D508" s="2"/>
      <c r="E508" s="2"/>
      <c r="Q508" s="3"/>
    </row>
    <row r="509" spans="4:17" x14ac:dyDescent="0.25">
      <c r="D509" s="2"/>
      <c r="E509" s="2"/>
      <c r="Q509" s="3"/>
    </row>
    <row r="510" spans="4:17" x14ac:dyDescent="0.25">
      <c r="D510" s="2"/>
      <c r="E510" s="2"/>
      <c r="Q510" s="3"/>
    </row>
    <row r="511" spans="4:17" x14ac:dyDescent="0.25">
      <c r="D511" s="2"/>
      <c r="E511" s="2"/>
      <c r="Q511" s="3"/>
    </row>
    <row r="512" spans="4:17" x14ac:dyDescent="0.25">
      <c r="D512" s="2"/>
      <c r="E512" s="2"/>
      <c r="Q512" s="3"/>
    </row>
    <row r="513" spans="4:17" x14ac:dyDescent="0.25">
      <c r="D513" s="2"/>
      <c r="E513" s="2"/>
      <c r="Q513" s="3"/>
    </row>
    <row r="514" spans="4:17" x14ac:dyDescent="0.25">
      <c r="D514" s="2"/>
      <c r="E514" s="2"/>
      <c r="Q514" s="3"/>
    </row>
    <row r="515" spans="4:17" x14ac:dyDescent="0.25">
      <c r="D515" s="2"/>
      <c r="E515" s="2"/>
      <c r="Q515" s="3"/>
    </row>
    <row r="516" spans="4:17" x14ac:dyDescent="0.25">
      <c r="D516" s="2"/>
      <c r="E516" s="2"/>
      <c r="Q516" s="3"/>
    </row>
    <row r="517" spans="4:17" x14ac:dyDescent="0.25">
      <c r="D517" s="2"/>
      <c r="E517" s="2"/>
      <c r="Q517" s="3"/>
    </row>
    <row r="518" spans="4:17" x14ac:dyDescent="0.25">
      <c r="D518" s="2"/>
      <c r="E518" s="2"/>
      <c r="Q518" s="3"/>
    </row>
    <row r="519" spans="4:17" x14ac:dyDescent="0.25">
      <c r="D519" s="2"/>
      <c r="E519" s="2"/>
      <c r="Q519" s="3"/>
    </row>
    <row r="520" spans="4:17" x14ac:dyDescent="0.25">
      <c r="D520" s="2"/>
      <c r="E520" s="2"/>
      <c r="Q520" s="3"/>
    </row>
    <row r="521" spans="4:17" x14ac:dyDescent="0.25">
      <c r="D521" s="2"/>
      <c r="E521" s="2"/>
      <c r="Q521" s="3"/>
    </row>
    <row r="522" spans="4:17" x14ac:dyDescent="0.25">
      <c r="D522" s="2"/>
      <c r="E522" s="2"/>
      <c r="Q522" s="3"/>
    </row>
    <row r="523" spans="4:17" x14ac:dyDescent="0.25">
      <c r="D523" s="2"/>
      <c r="E523" s="2"/>
      <c r="Q523" s="3"/>
    </row>
    <row r="524" spans="4:17" x14ac:dyDescent="0.25">
      <c r="D524" s="2"/>
      <c r="E524" s="2"/>
      <c r="Q524" s="3"/>
    </row>
    <row r="525" spans="4:17" x14ac:dyDescent="0.25">
      <c r="D525" s="2"/>
      <c r="E525" s="2"/>
      <c r="Q525" s="3"/>
    </row>
    <row r="526" spans="4:17" x14ac:dyDescent="0.25">
      <c r="D526" s="2"/>
      <c r="E526" s="2"/>
      <c r="Q526" s="3"/>
    </row>
    <row r="527" spans="4:17" x14ac:dyDescent="0.25">
      <c r="D527" s="2"/>
      <c r="E527" s="2"/>
      <c r="Q527" s="3"/>
    </row>
    <row r="528" spans="4:17" x14ac:dyDescent="0.25">
      <c r="D528" s="2"/>
      <c r="E528" s="2"/>
      <c r="Q528" s="3"/>
    </row>
    <row r="529" spans="4:17" x14ac:dyDescent="0.25">
      <c r="D529" s="2"/>
      <c r="E529" s="2"/>
      <c r="Q529" s="3"/>
    </row>
    <row r="530" spans="4:17" x14ac:dyDescent="0.25">
      <c r="D530" s="2"/>
      <c r="E530" s="2"/>
      <c r="Q530" s="3"/>
    </row>
    <row r="531" spans="4:17" x14ac:dyDescent="0.25">
      <c r="D531" s="2"/>
      <c r="E531" s="2"/>
      <c r="Q531" s="3"/>
    </row>
    <row r="532" spans="4:17" x14ac:dyDescent="0.25">
      <c r="D532" s="2"/>
      <c r="E532" s="2"/>
      <c r="Q532" s="3"/>
    </row>
    <row r="533" spans="4:17" x14ac:dyDescent="0.25">
      <c r="D533" s="2"/>
      <c r="E533" s="2"/>
      <c r="Q533" s="3"/>
    </row>
    <row r="534" spans="4:17" x14ac:dyDescent="0.25">
      <c r="D534" s="2"/>
      <c r="E534" s="2"/>
      <c r="Q534" s="3"/>
    </row>
    <row r="535" spans="4:17" x14ac:dyDescent="0.25">
      <c r="D535" s="2"/>
      <c r="E535" s="2"/>
      <c r="Q535" s="3"/>
    </row>
    <row r="536" spans="4:17" x14ac:dyDescent="0.25">
      <c r="D536" s="2"/>
      <c r="E536" s="2"/>
      <c r="Q536" s="3"/>
    </row>
    <row r="537" spans="4:17" x14ac:dyDescent="0.25">
      <c r="D537" s="2"/>
      <c r="E537" s="2"/>
      <c r="Q537" s="3"/>
    </row>
    <row r="538" spans="4:17" x14ac:dyDescent="0.25">
      <c r="D538" s="2"/>
      <c r="E538" s="2"/>
      <c r="Q538" s="3"/>
    </row>
    <row r="539" spans="4:17" x14ac:dyDescent="0.25">
      <c r="D539" s="2"/>
      <c r="E539" s="2"/>
      <c r="Q539" s="3"/>
    </row>
    <row r="540" spans="4:17" x14ac:dyDescent="0.25">
      <c r="D540" s="2"/>
      <c r="E540" s="2"/>
      <c r="Q540" s="3"/>
    </row>
    <row r="541" spans="4:17" x14ac:dyDescent="0.25">
      <c r="D541" s="2"/>
      <c r="E541" s="2"/>
      <c r="Q541" s="3"/>
    </row>
    <row r="542" spans="4:17" x14ac:dyDescent="0.25">
      <c r="D542" s="2"/>
      <c r="E542" s="2"/>
      <c r="Q542" s="3"/>
    </row>
    <row r="543" spans="4:17" x14ac:dyDescent="0.25">
      <c r="D543" s="2"/>
      <c r="E543" s="2"/>
      <c r="Q543" s="3"/>
    </row>
    <row r="544" spans="4:17" x14ac:dyDescent="0.25">
      <c r="D544" s="2"/>
      <c r="E544" s="2"/>
      <c r="Q544" s="3"/>
    </row>
    <row r="545" spans="4:17" x14ac:dyDescent="0.25">
      <c r="D545" s="2"/>
      <c r="E545" s="2"/>
      <c r="Q545" s="3"/>
    </row>
    <row r="546" spans="4:17" x14ac:dyDescent="0.25">
      <c r="D546" s="2"/>
      <c r="E546" s="2"/>
      <c r="Q546" s="3"/>
    </row>
    <row r="547" spans="4:17" x14ac:dyDescent="0.25">
      <c r="D547" s="2"/>
      <c r="E547" s="2"/>
      <c r="Q547" s="3"/>
    </row>
    <row r="548" spans="4:17" x14ac:dyDescent="0.25">
      <c r="D548" s="2"/>
      <c r="E548" s="2"/>
      <c r="Q548" s="3"/>
    </row>
    <row r="549" spans="4:17" x14ac:dyDescent="0.25">
      <c r="D549" s="2"/>
      <c r="E549" s="2"/>
      <c r="Q549" s="3"/>
    </row>
    <row r="550" spans="4:17" x14ac:dyDescent="0.25">
      <c r="D550" s="2"/>
      <c r="E550" s="2"/>
      <c r="Q550" s="3"/>
    </row>
    <row r="551" spans="4:17" x14ac:dyDescent="0.25">
      <c r="D551" s="2"/>
      <c r="E551" s="2"/>
      <c r="Q551" s="3"/>
    </row>
    <row r="552" spans="4:17" x14ac:dyDescent="0.25">
      <c r="D552" s="2"/>
      <c r="E552" s="2"/>
      <c r="Q552" s="3"/>
    </row>
    <row r="553" spans="4:17" x14ac:dyDescent="0.25">
      <c r="D553" s="2"/>
      <c r="E553" s="2"/>
      <c r="Q553" s="3"/>
    </row>
    <row r="554" spans="4:17" x14ac:dyDescent="0.25">
      <c r="D554" s="2"/>
      <c r="E554" s="2"/>
      <c r="Q554" s="3"/>
    </row>
    <row r="555" spans="4:17" x14ac:dyDescent="0.25">
      <c r="D555" s="2"/>
      <c r="E555" s="2"/>
      <c r="Q555" s="3"/>
    </row>
    <row r="556" spans="4:17" x14ac:dyDescent="0.25">
      <c r="D556" s="2"/>
      <c r="E556" s="2"/>
      <c r="Q556" s="3"/>
    </row>
    <row r="557" spans="4:17" x14ac:dyDescent="0.25">
      <c r="D557" s="2"/>
      <c r="E557" s="2"/>
      <c r="Q557" s="3"/>
    </row>
    <row r="558" spans="4:17" x14ac:dyDescent="0.25">
      <c r="D558" s="2"/>
      <c r="E558" s="2"/>
      <c r="Q558" s="3"/>
    </row>
    <row r="559" spans="4:17" x14ac:dyDescent="0.25">
      <c r="D559" s="2"/>
      <c r="E559" s="2"/>
      <c r="Q559" s="3"/>
    </row>
    <row r="560" spans="4:17" x14ac:dyDescent="0.25">
      <c r="D560" s="2"/>
      <c r="E560" s="2"/>
      <c r="Q560" s="3"/>
    </row>
    <row r="561" spans="4:17" x14ac:dyDescent="0.25">
      <c r="D561" s="2"/>
      <c r="E561" s="2"/>
      <c r="Q561" s="3"/>
    </row>
    <row r="562" spans="4:17" x14ac:dyDescent="0.25">
      <c r="D562" s="2"/>
      <c r="E562" s="2"/>
      <c r="Q562" s="3"/>
    </row>
    <row r="563" spans="4:17" x14ac:dyDescent="0.25">
      <c r="D563" s="2"/>
      <c r="E563" s="2"/>
      <c r="Q563" s="3"/>
    </row>
    <row r="564" spans="4:17" x14ac:dyDescent="0.25">
      <c r="D564" s="2"/>
      <c r="E564" s="2"/>
      <c r="Q564" s="3"/>
    </row>
    <row r="565" spans="4:17" x14ac:dyDescent="0.25">
      <c r="D565" s="2"/>
      <c r="E565" s="2"/>
      <c r="Q565" s="3"/>
    </row>
    <row r="566" spans="4:17" x14ac:dyDescent="0.25">
      <c r="D566" s="2"/>
      <c r="E566" s="2"/>
      <c r="Q566" s="3"/>
    </row>
    <row r="567" spans="4:17" x14ac:dyDescent="0.25">
      <c r="D567" s="2"/>
      <c r="E567" s="2"/>
      <c r="Q567" s="3"/>
    </row>
    <row r="568" spans="4:17" x14ac:dyDescent="0.25">
      <c r="D568" s="2"/>
      <c r="E568" s="2"/>
      <c r="Q568" s="3"/>
    </row>
    <row r="569" spans="4:17" x14ac:dyDescent="0.25">
      <c r="D569" s="2"/>
      <c r="E569" s="2"/>
      <c r="Q569" s="3"/>
    </row>
    <row r="570" spans="4:17" x14ac:dyDescent="0.25">
      <c r="D570" s="2"/>
      <c r="E570" s="2"/>
      <c r="Q570" s="3"/>
    </row>
    <row r="571" spans="4:17" x14ac:dyDescent="0.25">
      <c r="D571" s="2"/>
      <c r="E571" s="2"/>
      <c r="Q571" s="3"/>
    </row>
    <row r="572" spans="4:17" x14ac:dyDescent="0.25">
      <c r="D572" s="2"/>
      <c r="E572" s="2"/>
      <c r="Q572" s="3"/>
    </row>
    <row r="573" spans="4:17" x14ac:dyDescent="0.25">
      <c r="D573" s="2"/>
      <c r="E573" s="2"/>
      <c r="Q573" s="3"/>
    </row>
    <row r="574" spans="4:17" x14ac:dyDescent="0.25">
      <c r="D574" s="2"/>
      <c r="E574" s="2"/>
      <c r="Q574" s="3"/>
    </row>
    <row r="575" spans="4:17" x14ac:dyDescent="0.25">
      <c r="D575" s="2"/>
      <c r="E575" s="2"/>
      <c r="Q575" s="3"/>
    </row>
    <row r="576" spans="4:17" x14ac:dyDescent="0.25">
      <c r="D576" s="2"/>
      <c r="E576" s="2"/>
      <c r="Q576" s="3"/>
    </row>
    <row r="577" spans="4:17" x14ac:dyDescent="0.25">
      <c r="D577" s="2"/>
      <c r="E577" s="2"/>
      <c r="Q577" s="3"/>
    </row>
    <row r="578" spans="4:17" x14ac:dyDescent="0.25">
      <c r="D578" s="2"/>
      <c r="E578" s="2"/>
      <c r="Q578" s="3"/>
    </row>
    <row r="579" spans="4:17" x14ac:dyDescent="0.25">
      <c r="D579" s="2"/>
      <c r="E579" s="2"/>
      <c r="Q579" s="3"/>
    </row>
    <row r="580" spans="4:17" x14ac:dyDescent="0.25">
      <c r="D580" s="2"/>
      <c r="E580" s="2"/>
      <c r="Q580" s="3"/>
    </row>
    <row r="581" spans="4:17" x14ac:dyDescent="0.25">
      <c r="D581" s="2"/>
      <c r="E581" s="2"/>
      <c r="Q581" s="3"/>
    </row>
    <row r="582" spans="4:17" x14ac:dyDescent="0.25">
      <c r="D582" s="2"/>
      <c r="E582" s="2"/>
      <c r="Q582" s="3"/>
    </row>
    <row r="583" spans="4:17" x14ac:dyDescent="0.25">
      <c r="D583" s="2"/>
      <c r="E583" s="2"/>
      <c r="Q583" s="3"/>
    </row>
    <row r="584" spans="4:17" x14ac:dyDescent="0.25">
      <c r="D584" s="2"/>
      <c r="E584" s="2"/>
      <c r="Q584" s="3"/>
    </row>
    <row r="585" spans="4:17" x14ac:dyDescent="0.25">
      <c r="D585" s="2"/>
      <c r="E585" s="2"/>
      <c r="Q585" s="3"/>
    </row>
    <row r="586" spans="4:17" x14ac:dyDescent="0.25">
      <c r="D586" s="2"/>
      <c r="E586" s="2"/>
      <c r="Q586" s="3"/>
    </row>
    <row r="587" spans="4:17" x14ac:dyDescent="0.25">
      <c r="D587" s="2"/>
      <c r="E587" s="2"/>
      <c r="Q587" s="3"/>
    </row>
    <row r="588" spans="4:17" x14ac:dyDescent="0.25">
      <c r="D588" s="2"/>
      <c r="E588" s="2"/>
      <c r="Q588" s="3"/>
    </row>
    <row r="589" spans="4:17" x14ac:dyDescent="0.25">
      <c r="D589" s="2"/>
      <c r="E589" s="2"/>
      <c r="Q589" s="3"/>
    </row>
    <row r="590" spans="4:17" x14ac:dyDescent="0.25">
      <c r="D590" s="2"/>
      <c r="E590" s="2"/>
      <c r="Q590" s="3"/>
    </row>
    <row r="591" spans="4:17" x14ac:dyDescent="0.25">
      <c r="D591" s="2"/>
      <c r="E591" s="2"/>
      <c r="Q591" s="3"/>
    </row>
    <row r="592" spans="4:17" x14ac:dyDescent="0.25">
      <c r="D592" s="2"/>
      <c r="E592" s="2"/>
      <c r="Q592" s="3"/>
    </row>
    <row r="593" spans="4:17" x14ac:dyDescent="0.25">
      <c r="D593" s="2"/>
      <c r="E593" s="2"/>
      <c r="Q593" s="3"/>
    </row>
    <row r="594" spans="4:17" x14ac:dyDescent="0.25">
      <c r="D594" s="2"/>
      <c r="E594" s="2"/>
      <c r="Q594" s="3"/>
    </row>
    <row r="595" spans="4:17" x14ac:dyDescent="0.25">
      <c r="D595" s="2"/>
      <c r="E595" s="2"/>
      <c r="Q595" s="3"/>
    </row>
    <row r="596" spans="4:17" x14ac:dyDescent="0.25">
      <c r="D596" s="2"/>
      <c r="E596" s="2"/>
      <c r="Q596" s="3"/>
    </row>
    <row r="597" spans="4:17" x14ac:dyDescent="0.25">
      <c r="D597" s="2"/>
      <c r="E597" s="2"/>
      <c r="Q597" s="3"/>
    </row>
    <row r="598" spans="4:17" x14ac:dyDescent="0.25">
      <c r="D598" s="2"/>
      <c r="E598" s="2"/>
      <c r="Q598" s="3"/>
    </row>
    <row r="599" spans="4:17" x14ac:dyDescent="0.25">
      <c r="D599" s="2"/>
      <c r="E599" s="2"/>
      <c r="Q599" s="3"/>
    </row>
    <row r="600" spans="4:17" x14ac:dyDescent="0.25">
      <c r="D600" s="2"/>
      <c r="E600" s="2"/>
      <c r="Q600" s="3"/>
    </row>
    <row r="601" spans="4:17" x14ac:dyDescent="0.25">
      <c r="D601" s="2"/>
      <c r="E601" s="2"/>
      <c r="Q601" s="3"/>
    </row>
    <row r="602" spans="4:17" x14ac:dyDescent="0.25">
      <c r="D602" s="2"/>
      <c r="E602" s="2"/>
      <c r="Q602" s="3"/>
    </row>
    <row r="603" spans="4:17" x14ac:dyDescent="0.25">
      <c r="D603" s="2"/>
      <c r="E603" s="2"/>
      <c r="Q603" s="3"/>
    </row>
    <row r="604" spans="4:17" x14ac:dyDescent="0.25">
      <c r="D604" s="2"/>
      <c r="E604" s="2"/>
      <c r="Q604" s="3"/>
    </row>
    <row r="605" spans="4:17" x14ac:dyDescent="0.25">
      <c r="D605" s="2"/>
      <c r="E605" s="2"/>
      <c r="Q605" s="3"/>
    </row>
    <row r="606" spans="4:17" x14ac:dyDescent="0.25">
      <c r="D606" s="2"/>
      <c r="E606" s="2"/>
      <c r="Q606" s="3"/>
    </row>
    <row r="607" spans="4:17" x14ac:dyDescent="0.25">
      <c r="D607" s="2"/>
      <c r="E607" s="2"/>
      <c r="Q607" s="3"/>
    </row>
    <row r="608" spans="4:17" x14ac:dyDescent="0.25">
      <c r="D608" s="2"/>
      <c r="E608" s="2"/>
      <c r="Q608" s="3"/>
    </row>
    <row r="609" spans="4:17" x14ac:dyDescent="0.25">
      <c r="D609" s="2"/>
      <c r="E609" s="2"/>
      <c r="Q609" s="3"/>
    </row>
    <row r="610" spans="4:17" x14ac:dyDescent="0.25">
      <c r="D610" s="2"/>
      <c r="E610" s="2"/>
      <c r="Q610" s="3"/>
    </row>
    <row r="611" spans="4:17" x14ac:dyDescent="0.25">
      <c r="D611" s="2"/>
      <c r="E611" s="2"/>
      <c r="Q611" s="3"/>
    </row>
    <row r="612" spans="4:17" x14ac:dyDescent="0.25">
      <c r="D612" s="2"/>
      <c r="E612" s="2"/>
      <c r="Q612" s="3"/>
    </row>
    <row r="613" spans="4:17" x14ac:dyDescent="0.25">
      <c r="D613" s="2"/>
      <c r="E613" s="2"/>
      <c r="Q613" s="3"/>
    </row>
    <row r="614" spans="4:17" x14ac:dyDescent="0.25">
      <c r="D614" s="2"/>
      <c r="E614" s="2"/>
      <c r="Q614" s="3"/>
    </row>
    <row r="615" spans="4:17" x14ac:dyDescent="0.25">
      <c r="D615" s="2"/>
      <c r="E615" s="2"/>
      <c r="Q615" s="3"/>
    </row>
    <row r="616" spans="4:17" x14ac:dyDescent="0.25">
      <c r="D616" s="2"/>
      <c r="E616" s="2"/>
      <c r="Q616" s="3"/>
    </row>
    <row r="617" spans="4:17" x14ac:dyDescent="0.25">
      <c r="D617" s="2"/>
      <c r="E617" s="2"/>
      <c r="Q617" s="3"/>
    </row>
    <row r="618" spans="4:17" x14ac:dyDescent="0.25">
      <c r="D618" s="2"/>
      <c r="E618" s="2"/>
      <c r="Q618" s="3"/>
    </row>
    <row r="619" spans="4:17" x14ac:dyDescent="0.25">
      <c r="D619" s="2"/>
      <c r="E619" s="2"/>
      <c r="Q619" s="3"/>
    </row>
    <row r="620" spans="4:17" x14ac:dyDescent="0.25">
      <c r="D620" s="2"/>
      <c r="E620" s="2"/>
      <c r="Q620" s="3"/>
    </row>
    <row r="621" spans="4:17" x14ac:dyDescent="0.25">
      <c r="D621" s="2"/>
      <c r="E621" s="2"/>
      <c r="Q621" s="3"/>
    </row>
    <row r="622" spans="4:17" x14ac:dyDescent="0.25">
      <c r="D622" s="2"/>
      <c r="E622" s="2"/>
      <c r="Q622" s="3"/>
    </row>
    <row r="623" spans="4:17" x14ac:dyDescent="0.25">
      <c r="D623" s="2"/>
      <c r="E623" s="2"/>
      <c r="Q623" s="3"/>
    </row>
    <row r="624" spans="4:17" x14ac:dyDescent="0.25">
      <c r="D624" s="2"/>
      <c r="E624" s="2"/>
      <c r="Q624" s="3"/>
    </row>
    <row r="625" spans="4:17" x14ac:dyDescent="0.25">
      <c r="D625" s="2"/>
      <c r="E625" s="2"/>
      <c r="Q625" s="3"/>
    </row>
    <row r="626" spans="4:17" x14ac:dyDescent="0.25">
      <c r="D626" s="2"/>
      <c r="E626" s="2"/>
      <c r="Q626" s="3"/>
    </row>
    <row r="627" spans="4:17" x14ac:dyDescent="0.25">
      <c r="D627" s="2"/>
      <c r="E627" s="2"/>
      <c r="Q627" s="3"/>
    </row>
    <row r="628" spans="4:17" x14ac:dyDescent="0.25">
      <c r="D628" s="2"/>
      <c r="E628" s="2"/>
      <c r="Q628" s="3"/>
    </row>
    <row r="629" spans="4:17" x14ac:dyDescent="0.25">
      <c r="D629" s="2"/>
      <c r="E629" s="2"/>
      <c r="Q629" s="3"/>
    </row>
    <row r="630" spans="4:17" x14ac:dyDescent="0.25">
      <c r="D630" s="2"/>
      <c r="E630" s="2"/>
      <c r="Q630" s="3"/>
    </row>
    <row r="631" spans="4:17" x14ac:dyDescent="0.25">
      <c r="D631" s="2"/>
      <c r="E631" s="2"/>
      <c r="Q631" s="3"/>
    </row>
    <row r="632" spans="4:17" x14ac:dyDescent="0.25">
      <c r="D632" s="2"/>
      <c r="E632" s="2"/>
      <c r="Q632" s="3"/>
    </row>
    <row r="633" spans="4:17" x14ac:dyDescent="0.25">
      <c r="D633" s="2"/>
      <c r="E633" s="2"/>
      <c r="Q633" s="3"/>
    </row>
    <row r="634" spans="4:17" x14ac:dyDescent="0.25">
      <c r="D634" s="2"/>
      <c r="E634" s="2"/>
      <c r="Q634" s="3"/>
    </row>
    <row r="635" spans="4:17" x14ac:dyDescent="0.25">
      <c r="D635" s="2"/>
      <c r="E635" s="2"/>
      <c r="Q635" s="3"/>
    </row>
    <row r="636" spans="4:17" x14ac:dyDescent="0.25">
      <c r="D636" s="2"/>
      <c r="E636" s="2"/>
      <c r="Q636" s="3"/>
    </row>
    <row r="637" spans="4:17" x14ac:dyDescent="0.25">
      <c r="D637" s="2"/>
      <c r="E637" s="2"/>
      <c r="Q637" s="3"/>
    </row>
    <row r="638" spans="4:17" x14ac:dyDescent="0.25">
      <c r="D638" s="2"/>
      <c r="E638" s="2"/>
      <c r="Q638" s="3"/>
    </row>
    <row r="639" spans="4:17" x14ac:dyDescent="0.25">
      <c r="D639" s="2"/>
      <c r="E639" s="2"/>
      <c r="Q639" s="3"/>
    </row>
    <row r="640" spans="4:17" x14ac:dyDescent="0.25">
      <c r="D640" s="2"/>
      <c r="E640" s="2"/>
      <c r="Q640" s="3"/>
    </row>
    <row r="641" spans="4:17" x14ac:dyDescent="0.25">
      <c r="D641" s="2"/>
      <c r="E641" s="2"/>
      <c r="Q641" s="3"/>
    </row>
    <row r="642" spans="4:17" x14ac:dyDescent="0.25">
      <c r="D642" s="2"/>
      <c r="E642" s="2"/>
      <c r="Q642" s="3"/>
    </row>
    <row r="643" spans="4:17" x14ac:dyDescent="0.25">
      <c r="D643" s="2"/>
      <c r="E643" s="2"/>
      <c r="Q643" s="3"/>
    </row>
    <row r="644" spans="4:17" x14ac:dyDescent="0.25">
      <c r="D644" s="2"/>
      <c r="E644" s="2"/>
      <c r="Q644" s="3"/>
    </row>
    <row r="645" spans="4:17" x14ac:dyDescent="0.25">
      <c r="D645" s="2"/>
      <c r="E645" s="2"/>
      <c r="Q645" s="3"/>
    </row>
    <row r="646" spans="4:17" x14ac:dyDescent="0.25">
      <c r="D646" s="2"/>
      <c r="E646" s="2"/>
      <c r="Q646" s="3"/>
    </row>
    <row r="647" spans="4:17" x14ac:dyDescent="0.25">
      <c r="D647" s="2"/>
      <c r="E647" s="2"/>
      <c r="Q647" s="3"/>
    </row>
    <row r="648" spans="4:17" x14ac:dyDescent="0.25">
      <c r="D648" s="2"/>
      <c r="E648" s="2"/>
      <c r="Q648" s="3"/>
    </row>
    <row r="649" spans="4:17" x14ac:dyDescent="0.25">
      <c r="D649" s="2"/>
      <c r="E649" s="2"/>
      <c r="Q649" s="3"/>
    </row>
    <row r="650" spans="4:17" x14ac:dyDescent="0.25">
      <c r="D650" s="2"/>
      <c r="E650" s="2"/>
      <c r="Q650" s="3"/>
    </row>
    <row r="651" spans="4:17" x14ac:dyDescent="0.25">
      <c r="D651" s="2"/>
      <c r="E651" s="2"/>
      <c r="Q651" s="3"/>
    </row>
    <row r="652" spans="4:17" x14ac:dyDescent="0.25">
      <c r="D652" s="2"/>
      <c r="E652" s="2"/>
      <c r="Q652" s="3"/>
    </row>
    <row r="653" spans="4:17" x14ac:dyDescent="0.25">
      <c r="D653" s="2"/>
      <c r="E653" s="2"/>
      <c r="Q653" s="3"/>
    </row>
    <row r="654" spans="4:17" x14ac:dyDescent="0.25">
      <c r="D654" s="2"/>
      <c r="E654" s="2"/>
      <c r="Q654" s="3"/>
    </row>
    <row r="655" spans="4:17" x14ac:dyDescent="0.25">
      <c r="D655" s="2"/>
      <c r="E655" s="2"/>
      <c r="Q655" s="3"/>
    </row>
    <row r="656" spans="4:17" x14ac:dyDescent="0.25">
      <c r="D656" s="2"/>
      <c r="E656" s="2"/>
      <c r="Q656" s="3"/>
    </row>
    <row r="657" spans="4:17" x14ac:dyDescent="0.25">
      <c r="D657" s="2"/>
      <c r="E657" s="2"/>
      <c r="Q657" s="3"/>
    </row>
    <row r="658" spans="4:17" x14ac:dyDescent="0.25">
      <c r="D658" s="2"/>
      <c r="E658" s="2"/>
      <c r="Q658" s="3"/>
    </row>
    <row r="659" spans="4:17" x14ac:dyDescent="0.25">
      <c r="D659" s="2"/>
      <c r="E659" s="2"/>
      <c r="Q659" s="3"/>
    </row>
    <row r="660" spans="4:17" x14ac:dyDescent="0.25">
      <c r="D660" s="2"/>
      <c r="E660" s="2"/>
      <c r="Q660" s="3"/>
    </row>
    <row r="661" spans="4:17" x14ac:dyDescent="0.25">
      <c r="D661" s="2"/>
      <c r="E661" s="2"/>
      <c r="Q661" s="3"/>
    </row>
    <row r="662" spans="4:17" x14ac:dyDescent="0.25">
      <c r="D662" s="2"/>
      <c r="E662" s="2"/>
      <c r="Q662" s="3"/>
    </row>
    <row r="663" spans="4:17" x14ac:dyDescent="0.25">
      <c r="D663" s="2"/>
      <c r="E663" s="2"/>
      <c r="Q663" s="3"/>
    </row>
    <row r="664" spans="4:17" x14ac:dyDescent="0.25">
      <c r="D664" s="2"/>
      <c r="E664" s="2"/>
      <c r="Q664" s="3"/>
    </row>
    <row r="665" spans="4:17" x14ac:dyDescent="0.25">
      <c r="D665" s="2"/>
      <c r="E665" s="2"/>
      <c r="Q665" s="3"/>
    </row>
    <row r="666" spans="4:17" x14ac:dyDescent="0.25">
      <c r="D666" s="2"/>
      <c r="E666" s="2"/>
      <c r="Q666" s="3"/>
    </row>
    <row r="667" spans="4:17" x14ac:dyDescent="0.25">
      <c r="D667" s="2"/>
      <c r="E667" s="2"/>
      <c r="Q667" s="3"/>
    </row>
    <row r="668" spans="4:17" x14ac:dyDescent="0.25">
      <c r="D668" s="2"/>
      <c r="E668" s="2"/>
      <c r="Q668" s="3"/>
    </row>
    <row r="669" spans="4:17" x14ac:dyDescent="0.25">
      <c r="D669" s="2"/>
      <c r="E669" s="2"/>
      <c r="Q669" s="3"/>
    </row>
    <row r="670" spans="4:17" x14ac:dyDescent="0.25">
      <c r="D670" s="2"/>
      <c r="E670" s="2"/>
      <c r="Q670" s="3"/>
    </row>
    <row r="671" spans="4:17" x14ac:dyDescent="0.25">
      <c r="D671" s="2"/>
      <c r="E671" s="2"/>
      <c r="Q671" s="3"/>
    </row>
    <row r="672" spans="4:17" x14ac:dyDescent="0.25">
      <c r="D672" s="2"/>
      <c r="E672" s="2"/>
      <c r="Q672" s="3"/>
    </row>
    <row r="673" spans="4:17" x14ac:dyDescent="0.25">
      <c r="D673" s="2"/>
      <c r="E673" s="2"/>
      <c r="Q673" s="3"/>
    </row>
    <row r="674" spans="4:17" x14ac:dyDescent="0.25">
      <c r="D674" s="2"/>
      <c r="E674" s="2"/>
      <c r="Q674" s="3"/>
    </row>
    <row r="675" spans="4:17" x14ac:dyDescent="0.25">
      <c r="D675" s="2"/>
      <c r="E675" s="2"/>
      <c r="Q675" s="3"/>
    </row>
    <row r="676" spans="4:17" x14ac:dyDescent="0.25">
      <c r="D676" s="2"/>
      <c r="E676" s="2"/>
      <c r="Q676" s="3"/>
    </row>
    <row r="677" spans="4:17" x14ac:dyDescent="0.25">
      <c r="D677" s="2"/>
      <c r="E677" s="2"/>
      <c r="Q677" s="3"/>
    </row>
    <row r="678" spans="4:17" x14ac:dyDescent="0.25">
      <c r="D678" s="2"/>
      <c r="E678" s="2"/>
      <c r="Q678" s="3"/>
    </row>
    <row r="679" spans="4:17" x14ac:dyDescent="0.25">
      <c r="D679" s="2"/>
      <c r="E679" s="2"/>
      <c r="Q679" s="3"/>
    </row>
    <row r="680" spans="4:17" x14ac:dyDescent="0.25">
      <c r="D680" s="2"/>
      <c r="E680" s="2"/>
      <c r="Q680" s="3"/>
    </row>
    <row r="681" spans="4:17" x14ac:dyDescent="0.25">
      <c r="D681" s="2"/>
      <c r="E681" s="2"/>
      <c r="Q681" s="3"/>
    </row>
    <row r="682" spans="4:17" x14ac:dyDescent="0.25">
      <c r="D682" s="2"/>
      <c r="E682" s="2"/>
      <c r="Q682" s="3"/>
    </row>
    <row r="683" spans="4:17" x14ac:dyDescent="0.25">
      <c r="D683" s="2"/>
      <c r="E683" s="2"/>
      <c r="Q683" s="3"/>
    </row>
    <row r="684" spans="4:17" x14ac:dyDescent="0.25">
      <c r="D684" s="2"/>
      <c r="E684" s="2"/>
      <c r="Q684" s="3"/>
    </row>
    <row r="685" spans="4:17" x14ac:dyDescent="0.25">
      <c r="D685" s="2"/>
      <c r="E685" s="2"/>
      <c r="Q685" s="3"/>
    </row>
    <row r="686" spans="4:17" x14ac:dyDescent="0.25">
      <c r="D686" s="2"/>
      <c r="E686" s="2"/>
      <c r="Q686" s="3"/>
    </row>
    <row r="687" spans="4:17" x14ac:dyDescent="0.25">
      <c r="D687" s="2"/>
      <c r="E687" s="2"/>
      <c r="Q687" s="3"/>
    </row>
    <row r="688" spans="4:17" x14ac:dyDescent="0.25">
      <c r="D688" s="2"/>
      <c r="E688" s="2"/>
      <c r="Q688" s="3"/>
    </row>
    <row r="689" spans="4:17" x14ac:dyDescent="0.25">
      <c r="D689" s="2"/>
      <c r="E689" s="2"/>
      <c r="Q689" s="3"/>
    </row>
    <row r="690" spans="4:17" x14ac:dyDescent="0.25">
      <c r="D690" s="2"/>
      <c r="E690" s="2"/>
      <c r="Q690" s="3"/>
    </row>
    <row r="691" spans="4:17" x14ac:dyDescent="0.25">
      <c r="D691" s="2"/>
      <c r="E691" s="2"/>
      <c r="Q691" s="3"/>
    </row>
    <row r="692" spans="4:17" x14ac:dyDescent="0.25">
      <c r="D692" s="2"/>
      <c r="E692" s="2"/>
      <c r="Q692" s="3"/>
    </row>
    <row r="693" spans="4:17" x14ac:dyDescent="0.25">
      <c r="D693" s="2"/>
      <c r="E693" s="2"/>
      <c r="Q693" s="3"/>
    </row>
    <row r="694" spans="4:17" x14ac:dyDescent="0.25">
      <c r="D694" s="2"/>
      <c r="E694" s="2"/>
      <c r="Q694" s="3"/>
    </row>
    <row r="695" spans="4:17" x14ac:dyDescent="0.25">
      <c r="D695" s="2"/>
      <c r="E695" s="2"/>
      <c r="Q695" s="3"/>
    </row>
    <row r="696" spans="4:17" x14ac:dyDescent="0.25">
      <c r="D696" s="2"/>
      <c r="E696" s="2"/>
      <c r="Q696" s="3"/>
    </row>
    <row r="697" spans="4:17" x14ac:dyDescent="0.25">
      <c r="D697" s="2"/>
      <c r="E697" s="2"/>
      <c r="Q697" s="3"/>
    </row>
    <row r="698" spans="4:17" x14ac:dyDescent="0.25">
      <c r="D698" s="2"/>
      <c r="E698" s="2"/>
      <c r="Q698" s="3"/>
    </row>
    <row r="699" spans="4:17" x14ac:dyDescent="0.25">
      <c r="D699" s="2"/>
      <c r="E699" s="2"/>
      <c r="Q699" s="3"/>
    </row>
    <row r="700" spans="4:17" x14ac:dyDescent="0.25">
      <c r="D700" s="2"/>
      <c r="E700" s="2"/>
      <c r="Q700" s="3"/>
    </row>
    <row r="701" spans="4:17" x14ac:dyDescent="0.25">
      <c r="D701" s="2"/>
      <c r="E701" s="2"/>
      <c r="Q701" s="3"/>
    </row>
    <row r="702" spans="4:17" x14ac:dyDescent="0.25">
      <c r="D702" s="2"/>
      <c r="E702" s="2"/>
      <c r="Q702" s="3"/>
    </row>
    <row r="703" spans="4:17" x14ac:dyDescent="0.25">
      <c r="D703" s="2"/>
      <c r="E703" s="2"/>
      <c r="Q703" s="3"/>
    </row>
    <row r="704" spans="4:17" x14ac:dyDescent="0.25">
      <c r="D704" s="2"/>
      <c r="E704" s="2"/>
      <c r="Q704" s="3"/>
    </row>
    <row r="705" spans="4:17" x14ac:dyDescent="0.25">
      <c r="D705" s="2"/>
      <c r="E705" s="2"/>
      <c r="Q705" s="3"/>
    </row>
    <row r="706" spans="4:17" x14ac:dyDescent="0.25">
      <c r="D706" s="2"/>
      <c r="E706" s="2"/>
      <c r="Q706" s="3"/>
    </row>
    <row r="707" spans="4:17" x14ac:dyDescent="0.25">
      <c r="D707" s="2"/>
      <c r="E707" s="2"/>
      <c r="Q707" s="3"/>
    </row>
    <row r="708" spans="4:17" x14ac:dyDescent="0.25">
      <c r="D708" s="2"/>
      <c r="E708" s="2"/>
      <c r="Q708" s="3"/>
    </row>
    <row r="709" spans="4:17" x14ac:dyDescent="0.25">
      <c r="D709" s="2"/>
      <c r="E709" s="2"/>
      <c r="Q709" s="3"/>
    </row>
    <row r="710" spans="4:17" x14ac:dyDescent="0.25">
      <c r="D710" s="2"/>
      <c r="E710" s="2"/>
      <c r="Q710" s="3"/>
    </row>
    <row r="711" spans="4:17" x14ac:dyDescent="0.25">
      <c r="D711" s="2"/>
      <c r="E711" s="2"/>
      <c r="Q711" s="3"/>
    </row>
    <row r="712" spans="4:17" x14ac:dyDescent="0.25">
      <c r="D712" s="2"/>
      <c r="E712" s="2"/>
      <c r="Q712" s="3"/>
    </row>
    <row r="713" spans="4:17" x14ac:dyDescent="0.25">
      <c r="D713" s="2"/>
      <c r="E713" s="2"/>
      <c r="Q713" s="3"/>
    </row>
    <row r="714" spans="4:17" x14ac:dyDescent="0.25">
      <c r="D714" s="2"/>
      <c r="E714" s="2"/>
      <c r="Q714" s="3"/>
    </row>
    <row r="715" spans="4:17" x14ac:dyDescent="0.25">
      <c r="D715" s="2"/>
      <c r="E715" s="2"/>
      <c r="Q715" s="3"/>
    </row>
    <row r="716" spans="4:17" x14ac:dyDescent="0.25">
      <c r="D716" s="2"/>
      <c r="E716" s="2"/>
      <c r="Q716" s="3"/>
    </row>
    <row r="717" spans="4:17" x14ac:dyDescent="0.25">
      <c r="D717" s="2"/>
      <c r="E717" s="2"/>
      <c r="Q717" s="3"/>
    </row>
    <row r="718" spans="4:17" x14ac:dyDescent="0.25">
      <c r="D718" s="2"/>
      <c r="E718" s="2"/>
      <c r="Q718" s="3"/>
    </row>
    <row r="719" spans="4:17" x14ac:dyDescent="0.25">
      <c r="D719" s="2"/>
      <c r="E719" s="2"/>
      <c r="Q719" s="3"/>
    </row>
    <row r="720" spans="4:17" x14ac:dyDescent="0.25">
      <c r="D720" s="2"/>
      <c r="E720" s="2"/>
      <c r="Q720" s="3"/>
    </row>
    <row r="721" spans="4:17" x14ac:dyDescent="0.25">
      <c r="D721" s="2"/>
      <c r="E721" s="2"/>
      <c r="Q721" s="3"/>
    </row>
    <row r="722" spans="4:17" x14ac:dyDescent="0.25">
      <c r="D722" s="2"/>
      <c r="E722" s="2"/>
      <c r="Q722" s="3"/>
    </row>
    <row r="723" spans="4:17" x14ac:dyDescent="0.25">
      <c r="D723" s="2"/>
      <c r="E723" s="2"/>
      <c r="Q723" s="3"/>
    </row>
    <row r="724" spans="4:17" x14ac:dyDescent="0.25">
      <c r="D724" s="2"/>
      <c r="E724" s="2"/>
      <c r="Q724" s="3"/>
    </row>
    <row r="725" spans="4:17" x14ac:dyDescent="0.25">
      <c r="D725" s="2"/>
      <c r="E725" s="2"/>
      <c r="Q725" s="3"/>
    </row>
    <row r="726" spans="4:17" x14ac:dyDescent="0.25">
      <c r="D726" s="2"/>
      <c r="E726" s="2"/>
      <c r="Q726" s="3"/>
    </row>
    <row r="727" spans="4:17" x14ac:dyDescent="0.25">
      <c r="D727" s="2"/>
      <c r="E727" s="2"/>
      <c r="Q727" s="3"/>
    </row>
    <row r="728" spans="4:17" x14ac:dyDescent="0.25">
      <c r="D728" s="2"/>
      <c r="E728" s="2"/>
      <c r="Q728" s="3"/>
    </row>
    <row r="729" spans="4:17" x14ac:dyDescent="0.25">
      <c r="D729" s="2"/>
      <c r="E729" s="2"/>
      <c r="Q729" s="3"/>
    </row>
    <row r="730" spans="4:17" x14ac:dyDescent="0.25">
      <c r="D730" s="2"/>
      <c r="E730" s="2"/>
      <c r="Q730" s="3"/>
    </row>
    <row r="731" spans="4:17" x14ac:dyDescent="0.25">
      <c r="D731" s="2"/>
      <c r="E731" s="2"/>
      <c r="Q731" s="3"/>
    </row>
    <row r="732" spans="4:17" x14ac:dyDescent="0.25">
      <c r="D732" s="2"/>
      <c r="E732" s="2"/>
      <c r="Q732" s="3"/>
    </row>
    <row r="733" spans="4:17" x14ac:dyDescent="0.25">
      <c r="D733" s="2"/>
      <c r="E733" s="2"/>
      <c r="Q733" s="3"/>
    </row>
    <row r="734" spans="4:17" x14ac:dyDescent="0.25">
      <c r="D734" s="2"/>
      <c r="E734" s="2"/>
      <c r="Q734" s="3"/>
    </row>
    <row r="735" spans="4:17" x14ac:dyDescent="0.25">
      <c r="D735" s="2"/>
      <c r="E735" s="2"/>
      <c r="Q735" s="3"/>
    </row>
    <row r="736" spans="4:17" x14ac:dyDescent="0.25">
      <c r="D736" s="2"/>
      <c r="E736" s="2"/>
      <c r="Q736" s="3"/>
    </row>
    <row r="737" spans="4:17" x14ac:dyDescent="0.25">
      <c r="D737" s="2"/>
      <c r="E737" s="2"/>
      <c r="Q737" s="3"/>
    </row>
    <row r="738" spans="4:17" x14ac:dyDescent="0.25">
      <c r="D738" s="2"/>
      <c r="E738" s="2"/>
      <c r="Q738" s="3"/>
    </row>
    <row r="739" spans="4:17" x14ac:dyDescent="0.25">
      <c r="D739" s="2"/>
      <c r="E739" s="2"/>
      <c r="Q739" s="3"/>
    </row>
    <row r="740" spans="4:17" x14ac:dyDescent="0.25">
      <c r="D740" s="2"/>
      <c r="E740" s="2"/>
      <c r="Q740" s="3"/>
    </row>
    <row r="741" spans="4:17" x14ac:dyDescent="0.25">
      <c r="D741" s="2"/>
      <c r="E741" s="2"/>
      <c r="Q741" s="3"/>
    </row>
    <row r="742" spans="4:17" x14ac:dyDescent="0.25">
      <c r="D742" s="2"/>
      <c r="E742" s="2"/>
      <c r="Q742" s="3"/>
    </row>
    <row r="743" spans="4:17" x14ac:dyDescent="0.25">
      <c r="D743" s="2"/>
      <c r="E743" s="2"/>
      <c r="Q743" s="3"/>
    </row>
    <row r="744" spans="4:17" x14ac:dyDescent="0.25">
      <c r="D744" s="2"/>
      <c r="E744" s="2"/>
      <c r="Q744" s="3"/>
    </row>
    <row r="745" spans="4:17" x14ac:dyDescent="0.25">
      <c r="D745" s="2"/>
      <c r="E745" s="2"/>
      <c r="Q745" s="3"/>
    </row>
    <row r="746" spans="4:17" x14ac:dyDescent="0.25">
      <c r="D746" s="2"/>
      <c r="E746" s="2"/>
      <c r="Q746" s="3"/>
    </row>
    <row r="747" spans="4:17" x14ac:dyDescent="0.25">
      <c r="D747" s="2"/>
      <c r="E747" s="2"/>
      <c r="Q747" s="3"/>
    </row>
    <row r="748" spans="4:17" x14ac:dyDescent="0.25">
      <c r="D748" s="2"/>
      <c r="E748" s="2"/>
      <c r="Q748" s="3"/>
    </row>
    <row r="749" spans="4:17" x14ac:dyDescent="0.25">
      <c r="D749" s="2"/>
      <c r="E749" s="2"/>
      <c r="Q749" s="3"/>
    </row>
    <row r="750" spans="4:17" x14ac:dyDescent="0.25">
      <c r="D750" s="2"/>
      <c r="E750" s="2"/>
      <c r="Q750" s="3"/>
    </row>
    <row r="751" spans="4:17" x14ac:dyDescent="0.25">
      <c r="D751" s="2"/>
      <c r="E751" s="2"/>
      <c r="Q751" s="3"/>
    </row>
    <row r="752" spans="4:17" x14ac:dyDescent="0.25">
      <c r="D752" s="2"/>
      <c r="E752" s="2"/>
      <c r="Q752" s="3"/>
    </row>
    <row r="753" spans="4:17" x14ac:dyDescent="0.25">
      <c r="D753" s="2"/>
      <c r="E753" s="2"/>
      <c r="Q753" s="3"/>
    </row>
    <row r="754" spans="4:17" x14ac:dyDescent="0.25">
      <c r="D754" s="2"/>
      <c r="E754" s="2"/>
      <c r="Q754" s="3"/>
    </row>
    <row r="755" spans="4:17" x14ac:dyDescent="0.25">
      <c r="D755" s="2"/>
      <c r="E755" s="2"/>
      <c r="Q755" s="3"/>
    </row>
    <row r="756" spans="4:17" x14ac:dyDescent="0.25">
      <c r="D756" s="2"/>
      <c r="E756" s="2"/>
      <c r="Q756" s="3"/>
    </row>
    <row r="757" spans="4:17" x14ac:dyDescent="0.25">
      <c r="D757" s="2"/>
      <c r="E757" s="2"/>
      <c r="Q757" s="3"/>
    </row>
    <row r="758" spans="4:17" x14ac:dyDescent="0.25">
      <c r="D758" s="2"/>
      <c r="E758" s="2"/>
      <c r="Q758" s="3"/>
    </row>
    <row r="759" spans="4:17" x14ac:dyDescent="0.25">
      <c r="D759" s="2"/>
      <c r="E759" s="2"/>
      <c r="Q759" s="3"/>
    </row>
    <row r="760" spans="4:17" x14ac:dyDescent="0.25">
      <c r="D760" s="2"/>
      <c r="E760" s="2"/>
      <c r="Q760" s="3"/>
    </row>
    <row r="761" spans="4:17" x14ac:dyDescent="0.25">
      <c r="D761" s="2"/>
      <c r="E761" s="2"/>
      <c r="Q761" s="3"/>
    </row>
    <row r="762" spans="4:17" x14ac:dyDescent="0.25">
      <c r="D762" s="2"/>
      <c r="E762" s="2"/>
      <c r="Q762" s="3"/>
    </row>
    <row r="763" spans="4:17" x14ac:dyDescent="0.25">
      <c r="D763" s="2"/>
      <c r="E763" s="2"/>
      <c r="Q763" s="3"/>
    </row>
    <row r="764" spans="4:17" x14ac:dyDescent="0.25">
      <c r="D764" s="2"/>
      <c r="E764" s="2"/>
      <c r="Q764" s="3"/>
    </row>
    <row r="765" spans="4:17" x14ac:dyDescent="0.25">
      <c r="D765" s="2"/>
      <c r="E765" s="2"/>
      <c r="Q765" s="3"/>
    </row>
    <row r="766" spans="4:17" x14ac:dyDescent="0.25">
      <c r="D766" s="2"/>
      <c r="E766" s="2"/>
      <c r="Q766" s="3"/>
    </row>
    <row r="767" spans="4:17" x14ac:dyDescent="0.25">
      <c r="D767" s="2"/>
      <c r="E767" s="2"/>
      <c r="Q767" s="3"/>
    </row>
    <row r="768" spans="4:17" x14ac:dyDescent="0.25">
      <c r="D768" s="2"/>
      <c r="E768" s="2"/>
      <c r="Q768" s="3"/>
    </row>
    <row r="769" spans="4:17" x14ac:dyDescent="0.25">
      <c r="D769" s="2"/>
      <c r="E769" s="2"/>
      <c r="Q769" s="3"/>
    </row>
    <row r="770" spans="4:17" x14ac:dyDescent="0.25">
      <c r="D770" s="2"/>
      <c r="E770" s="2"/>
      <c r="Q770" s="3"/>
    </row>
    <row r="771" spans="4:17" x14ac:dyDescent="0.25">
      <c r="D771" s="2"/>
      <c r="E771" s="2"/>
      <c r="Q771" s="3"/>
    </row>
    <row r="772" spans="4:17" x14ac:dyDescent="0.25">
      <c r="D772" s="2"/>
      <c r="E772" s="2"/>
      <c r="Q772" s="3"/>
    </row>
    <row r="773" spans="4:17" x14ac:dyDescent="0.25">
      <c r="D773" s="2"/>
      <c r="E773" s="2"/>
      <c r="Q773" s="3"/>
    </row>
    <row r="774" spans="4:17" x14ac:dyDescent="0.25">
      <c r="D774" s="2"/>
      <c r="E774" s="2"/>
      <c r="Q774" s="3"/>
    </row>
    <row r="775" spans="4:17" x14ac:dyDescent="0.25">
      <c r="D775" s="2"/>
      <c r="E775" s="2"/>
      <c r="Q775" s="3"/>
    </row>
    <row r="776" spans="4:17" x14ac:dyDescent="0.25">
      <c r="D776" s="2"/>
      <c r="E776" s="2"/>
      <c r="Q776" s="3"/>
    </row>
    <row r="777" spans="4:17" x14ac:dyDescent="0.25">
      <c r="D777" s="2"/>
      <c r="E777" s="2"/>
      <c r="Q777" s="3"/>
    </row>
    <row r="778" spans="4:17" x14ac:dyDescent="0.25">
      <c r="D778" s="2"/>
      <c r="E778" s="2"/>
      <c r="Q778" s="3"/>
    </row>
    <row r="779" spans="4:17" x14ac:dyDescent="0.25">
      <c r="D779" s="2"/>
      <c r="E779" s="2"/>
      <c r="Q779" s="3"/>
    </row>
    <row r="780" spans="4:17" x14ac:dyDescent="0.25">
      <c r="D780" s="2"/>
      <c r="E780" s="2"/>
      <c r="Q780" s="3"/>
    </row>
    <row r="781" spans="4:17" x14ac:dyDescent="0.25">
      <c r="D781" s="2"/>
      <c r="E781" s="2"/>
      <c r="Q781" s="3"/>
    </row>
    <row r="782" spans="4:17" x14ac:dyDescent="0.25">
      <c r="D782" s="2"/>
      <c r="E782" s="2"/>
      <c r="Q782" s="3"/>
    </row>
    <row r="783" spans="4:17" x14ac:dyDescent="0.25">
      <c r="D783" s="2"/>
      <c r="E783" s="2"/>
      <c r="Q783" s="3"/>
    </row>
    <row r="784" spans="4:17" x14ac:dyDescent="0.25">
      <c r="D784" s="2"/>
      <c r="E784" s="2"/>
      <c r="Q784" s="3"/>
    </row>
    <row r="785" spans="4:17" x14ac:dyDescent="0.25">
      <c r="D785" s="2"/>
      <c r="E785" s="2"/>
      <c r="Q785" s="3"/>
    </row>
    <row r="786" spans="4:17" x14ac:dyDescent="0.25">
      <c r="D786" s="2"/>
      <c r="E786" s="2"/>
      <c r="Q786" s="3"/>
    </row>
    <row r="787" spans="4:17" x14ac:dyDescent="0.25">
      <c r="D787" s="2"/>
      <c r="E787" s="2"/>
      <c r="Q787" s="3"/>
    </row>
    <row r="788" spans="4:17" x14ac:dyDescent="0.25">
      <c r="D788" s="2"/>
      <c r="E788" s="2"/>
      <c r="Q788" s="3"/>
    </row>
    <row r="789" spans="4:17" x14ac:dyDescent="0.25">
      <c r="D789" s="2"/>
      <c r="E789" s="2"/>
      <c r="Q789" s="3"/>
    </row>
    <row r="790" spans="4:17" x14ac:dyDescent="0.25">
      <c r="D790" s="2"/>
      <c r="E790" s="2"/>
      <c r="Q790" s="3"/>
    </row>
    <row r="791" spans="4:17" x14ac:dyDescent="0.25">
      <c r="D791" s="2"/>
      <c r="E791" s="2"/>
      <c r="Q791" s="3"/>
    </row>
    <row r="792" spans="4:17" x14ac:dyDescent="0.25">
      <c r="D792" s="2"/>
      <c r="E792" s="2"/>
      <c r="Q792" s="3"/>
    </row>
    <row r="793" spans="4:17" x14ac:dyDescent="0.25">
      <c r="D793" s="2"/>
      <c r="E793" s="2"/>
      <c r="Q793" s="3"/>
    </row>
    <row r="794" spans="4:17" x14ac:dyDescent="0.25">
      <c r="D794" s="2"/>
      <c r="E794" s="2"/>
      <c r="Q794" s="3"/>
    </row>
    <row r="795" spans="4:17" x14ac:dyDescent="0.25">
      <c r="D795" s="2"/>
      <c r="E795" s="2"/>
      <c r="Q795" s="3"/>
    </row>
    <row r="796" spans="4:17" x14ac:dyDescent="0.25">
      <c r="D796" s="2"/>
      <c r="E796" s="2"/>
      <c r="Q796" s="3"/>
    </row>
    <row r="797" spans="4:17" x14ac:dyDescent="0.25">
      <c r="D797" s="2"/>
      <c r="E797" s="2"/>
      <c r="Q797" s="3"/>
    </row>
    <row r="798" spans="4:17" x14ac:dyDescent="0.25">
      <c r="D798" s="2"/>
      <c r="E798" s="2"/>
      <c r="Q798" s="3"/>
    </row>
    <row r="799" spans="4:17" x14ac:dyDescent="0.25">
      <c r="D799" s="2"/>
      <c r="E799" s="2"/>
      <c r="Q799" s="3"/>
    </row>
    <row r="800" spans="4:17" x14ac:dyDescent="0.25">
      <c r="D800" s="2"/>
      <c r="E800" s="2"/>
      <c r="Q800" s="3"/>
    </row>
    <row r="801" spans="4:17" x14ac:dyDescent="0.25">
      <c r="D801" s="2"/>
      <c r="E801" s="2"/>
      <c r="Q801" s="3"/>
    </row>
    <row r="802" spans="4:17" x14ac:dyDescent="0.25">
      <c r="D802" s="2"/>
      <c r="E802" s="2"/>
      <c r="Q802" s="3"/>
    </row>
    <row r="803" spans="4:17" x14ac:dyDescent="0.25">
      <c r="D803" s="2"/>
      <c r="E803" s="2"/>
      <c r="Q803" s="3"/>
    </row>
    <row r="804" spans="4:17" x14ac:dyDescent="0.25">
      <c r="D804" s="2"/>
      <c r="E804" s="2"/>
      <c r="Q804" s="3"/>
    </row>
    <row r="805" spans="4:17" x14ac:dyDescent="0.25">
      <c r="D805" s="2"/>
      <c r="E805" s="2"/>
      <c r="Q805" s="3"/>
    </row>
    <row r="806" spans="4:17" x14ac:dyDescent="0.25">
      <c r="D806" s="2"/>
      <c r="E806" s="2"/>
      <c r="Q806" s="3"/>
    </row>
    <row r="807" spans="4:17" x14ac:dyDescent="0.25">
      <c r="D807" s="2"/>
      <c r="E807" s="2"/>
      <c r="Q807" s="3"/>
    </row>
    <row r="808" spans="4:17" x14ac:dyDescent="0.25">
      <c r="D808" s="2"/>
      <c r="E808" s="2"/>
      <c r="Q808" s="3"/>
    </row>
    <row r="809" spans="4:17" x14ac:dyDescent="0.25">
      <c r="D809" s="2"/>
      <c r="E809" s="2"/>
      <c r="Q809" s="3"/>
    </row>
    <row r="810" spans="4:17" x14ac:dyDescent="0.25">
      <c r="D810" s="2"/>
      <c r="E810" s="2"/>
      <c r="Q810" s="3"/>
    </row>
    <row r="811" spans="4:17" x14ac:dyDescent="0.25">
      <c r="D811" s="2"/>
      <c r="E811" s="2"/>
      <c r="Q811" s="3"/>
    </row>
    <row r="812" spans="4:17" x14ac:dyDescent="0.25">
      <c r="D812" s="2"/>
      <c r="E812" s="2"/>
      <c r="Q812" s="3"/>
    </row>
    <row r="813" spans="4:17" x14ac:dyDescent="0.25">
      <c r="D813" s="2"/>
      <c r="E813" s="2"/>
      <c r="Q813" s="3"/>
    </row>
    <row r="814" spans="4:17" x14ac:dyDescent="0.25">
      <c r="D814" s="2"/>
      <c r="E814" s="2"/>
      <c r="Q814" s="3"/>
    </row>
    <row r="815" spans="4:17" x14ac:dyDescent="0.25">
      <c r="D815" s="2"/>
      <c r="E815" s="2"/>
      <c r="Q815" s="3"/>
    </row>
    <row r="816" spans="4:17" x14ac:dyDescent="0.25">
      <c r="D816" s="2"/>
      <c r="E816" s="2"/>
      <c r="Q816" s="3"/>
    </row>
    <row r="817" spans="4:17" x14ac:dyDescent="0.25">
      <c r="D817" s="2"/>
      <c r="E817" s="2"/>
      <c r="Q817" s="3"/>
    </row>
    <row r="818" spans="4:17" x14ac:dyDescent="0.25">
      <c r="D818" s="2"/>
      <c r="E818" s="2"/>
      <c r="Q818" s="3"/>
    </row>
    <row r="819" spans="4:17" x14ac:dyDescent="0.25">
      <c r="D819" s="2"/>
      <c r="E819" s="2"/>
      <c r="Q819" s="3"/>
    </row>
    <row r="820" spans="4:17" x14ac:dyDescent="0.25">
      <c r="D820" s="2"/>
      <c r="E820" s="2"/>
      <c r="Q820" s="3"/>
    </row>
    <row r="821" spans="4:17" x14ac:dyDescent="0.25">
      <c r="D821" s="2"/>
      <c r="E821" s="2"/>
      <c r="Q821" s="3"/>
    </row>
    <row r="822" spans="4:17" x14ac:dyDescent="0.25">
      <c r="D822" s="2"/>
      <c r="E822" s="2"/>
      <c r="Q822" s="3"/>
    </row>
    <row r="823" spans="4:17" x14ac:dyDescent="0.25">
      <c r="D823" s="2"/>
      <c r="E823" s="2"/>
      <c r="Q823" s="3"/>
    </row>
    <row r="824" spans="4:17" x14ac:dyDescent="0.25">
      <c r="D824" s="2"/>
      <c r="E824" s="2"/>
      <c r="Q824" s="3"/>
    </row>
    <row r="825" spans="4:17" x14ac:dyDescent="0.25">
      <c r="D825" s="2"/>
      <c r="E825" s="2"/>
      <c r="Q825" s="3"/>
    </row>
    <row r="826" spans="4:17" x14ac:dyDescent="0.25">
      <c r="D826" s="2"/>
      <c r="E826" s="2"/>
      <c r="Q826" s="3"/>
    </row>
    <row r="827" spans="4:17" x14ac:dyDescent="0.25">
      <c r="D827" s="2"/>
      <c r="E827" s="2"/>
      <c r="Q827" s="3"/>
    </row>
    <row r="828" spans="4:17" x14ac:dyDescent="0.25">
      <c r="D828" s="2"/>
      <c r="E828" s="2"/>
      <c r="Q828" s="3"/>
    </row>
    <row r="829" spans="4:17" x14ac:dyDescent="0.25">
      <c r="D829" s="2"/>
      <c r="E829" s="2"/>
      <c r="Q829" s="3"/>
    </row>
    <row r="830" spans="4:17" x14ac:dyDescent="0.25">
      <c r="D830" s="2"/>
      <c r="E830" s="2"/>
      <c r="Q830" s="3"/>
    </row>
    <row r="831" spans="4:17" x14ac:dyDescent="0.25">
      <c r="D831" s="2"/>
      <c r="E831" s="2"/>
      <c r="Q831" s="3"/>
    </row>
    <row r="832" spans="4:17" x14ac:dyDescent="0.25">
      <c r="D832" s="2"/>
      <c r="E832" s="2"/>
      <c r="Q832" s="3"/>
    </row>
    <row r="833" spans="4:17" x14ac:dyDescent="0.25">
      <c r="D833" s="2"/>
      <c r="E833" s="2"/>
      <c r="Q833" s="3"/>
    </row>
    <row r="834" spans="4:17" x14ac:dyDescent="0.25">
      <c r="D834" s="2"/>
      <c r="E834" s="2"/>
      <c r="Q834" s="3"/>
    </row>
    <row r="835" spans="4:17" x14ac:dyDescent="0.25">
      <c r="D835" s="2"/>
      <c r="E835" s="2"/>
      <c r="Q835" s="3"/>
    </row>
    <row r="836" spans="4:17" x14ac:dyDescent="0.25">
      <c r="D836" s="2"/>
      <c r="E836" s="2"/>
      <c r="Q836" s="3"/>
    </row>
  </sheetData>
  <sheetProtection formatCells="0" formatColumns="0" formatRows="0" sort="0" autoFilter="0" pivotTables="0"/>
  <mergeCells count="2">
    <mergeCell ref="A2:F2"/>
    <mergeCell ref="G2:P2"/>
  </mergeCells>
  <conditionalFormatting sqref="A3">
    <cfRule type="duplicateValues" dxfId="119" priority="12"/>
  </conditionalFormatting>
  <conditionalFormatting sqref="B3">
    <cfRule type="duplicateValues" dxfId="118" priority="1"/>
    <cfRule type="duplicateValues" dxfId="117" priority="2"/>
  </conditionalFormatting>
  <conditionalFormatting sqref="C3">
    <cfRule type="duplicateValues" dxfId="116" priority="8"/>
    <cfRule type="duplicateValues" dxfId="115" priority="9"/>
  </conditionalFormatting>
  <conditionalFormatting sqref="I3">
    <cfRule type="duplicateValues" dxfId="114" priority="5"/>
  </conditionalFormatting>
  <conditionalFormatting sqref="K3">
    <cfRule type="duplicateValues" dxfId="113" priority="4"/>
  </conditionalFormatting>
  <conditionalFormatting sqref="Q3">
    <cfRule type="duplicateValues" dxfId="112" priority="3"/>
  </conditionalFormatting>
  <conditionalFormatting sqref="R3">
    <cfRule type="duplicateValues" dxfId="111" priority="6"/>
  </conditionalFormatting>
  <conditionalFormatting sqref="S3 A3 D4:P4 D3:H3 J3 L3:P3">
    <cfRule type="duplicateValues" dxfId="110" priority="13"/>
  </conditionalFormatting>
  <pageMargins left="0.25" right="0.25" top="0.75" bottom="0.75" header="0.3" footer="0.3"/>
  <pageSetup paperSize="9" scale="54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5"/>
  <sheetViews>
    <sheetView zoomScaleNormal="100" workbookViewId="0">
      <selection activeCell="B1" sqref="B1"/>
    </sheetView>
  </sheetViews>
  <sheetFormatPr defaultColWidth="14.42578125" defaultRowHeight="15" outlineLevelCol="1" x14ac:dyDescent="0.25"/>
  <cols>
    <col min="1" max="1" width="4.7109375" bestFit="1" customWidth="1"/>
    <col min="2" max="2" width="24.7109375" customWidth="1"/>
    <col min="3" max="3" width="9.28515625" customWidth="1"/>
    <col min="4" max="5" width="9.42578125" customWidth="1"/>
    <col min="6" max="6" width="12.42578125" customWidth="1" outlineLevel="1"/>
    <col min="7" max="7" width="15.28515625" customWidth="1" outlineLevel="1"/>
    <col min="8" max="9" width="13.85546875" customWidth="1" outlineLevel="1"/>
    <col min="10" max="11" width="12.140625" customWidth="1" outlineLevel="1"/>
    <col min="12" max="12" width="14.42578125" outlineLevel="1"/>
    <col min="13" max="13" width="12.7109375" customWidth="1" outlineLevel="1"/>
    <col min="14" max="14" width="14.28515625" bestFit="1" customWidth="1" outlineLevel="1"/>
    <col min="15" max="15" width="14.5703125" customWidth="1" outlineLevel="1"/>
    <col min="16" max="16" width="13.28515625" bestFit="1" customWidth="1" outlineLevel="1"/>
    <col min="17" max="17" width="13.7109375" customWidth="1"/>
    <col min="18" max="18" width="10.28515625" hidden="1" customWidth="1"/>
    <col min="19" max="19" width="14.28515625" customWidth="1"/>
    <col min="20" max="28" width="8.7109375" customWidth="1"/>
  </cols>
  <sheetData>
    <row r="1" spans="1:19" ht="18.75" x14ac:dyDescent="0.3">
      <c r="B1" s="39" t="s">
        <v>374</v>
      </c>
      <c r="C1" s="1"/>
      <c r="D1" s="2"/>
      <c r="E1" s="2"/>
      <c r="H1" s="1"/>
      <c r="I1" s="1"/>
      <c r="Q1" s="3"/>
    </row>
    <row r="2" spans="1:19" x14ac:dyDescent="0.25">
      <c r="A2" s="109"/>
      <c r="B2" s="110"/>
      <c r="C2" s="110"/>
      <c r="D2" s="110"/>
      <c r="E2" s="110"/>
      <c r="F2" s="110"/>
      <c r="G2" s="109" t="s">
        <v>0</v>
      </c>
      <c r="H2" s="110"/>
      <c r="I2" s="110"/>
      <c r="J2" s="110"/>
      <c r="K2" s="110"/>
      <c r="L2" s="110"/>
      <c r="M2" s="110"/>
      <c r="N2" s="110"/>
      <c r="O2" s="110"/>
      <c r="P2" s="110"/>
      <c r="Q2" s="10"/>
      <c r="R2" s="8"/>
      <c r="S2" s="9"/>
    </row>
    <row r="3" spans="1:19" ht="51" x14ac:dyDescent="0.25">
      <c r="A3" s="12" t="s">
        <v>17</v>
      </c>
      <c r="B3" s="11" t="s">
        <v>308</v>
      </c>
      <c r="C3" s="11" t="s">
        <v>135</v>
      </c>
      <c r="D3" s="11" t="s">
        <v>2</v>
      </c>
      <c r="E3" s="11" t="s">
        <v>79</v>
      </c>
      <c r="F3" s="11" t="s">
        <v>3</v>
      </c>
      <c r="G3" s="11" t="s">
        <v>4</v>
      </c>
      <c r="H3" s="11" t="s">
        <v>5</v>
      </c>
      <c r="I3" s="11" t="s">
        <v>187</v>
      </c>
      <c r="J3" s="11" t="s">
        <v>6</v>
      </c>
      <c r="K3" s="11" t="s">
        <v>191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234</v>
      </c>
      <c r="R3" s="11" t="s">
        <v>13</v>
      </c>
      <c r="S3" s="11" t="s">
        <v>147</v>
      </c>
    </row>
    <row r="4" spans="1:19" s="57" customFormat="1" ht="27" x14ac:dyDescent="0.25">
      <c r="A4" s="53">
        <v>1</v>
      </c>
      <c r="B4" s="43" t="s">
        <v>133</v>
      </c>
      <c r="C4" s="45">
        <v>40</v>
      </c>
      <c r="D4" s="51"/>
      <c r="E4" s="54"/>
      <c r="F4" s="76"/>
      <c r="G4" s="48">
        <v>5998</v>
      </c>
      <c r="H4" s="59">
        <v>5998</v>
      </c>
      <c r="I4" s="59">
        <v>5998</v>
      </c>
      <c r="J4" s="48">
        <v>5998</v>
      </c>
      <c r="K4" s="48"/>
      <c r="L4" s="50"/>
      <c r="M4" s="48"/>
      <c r="N4" s="48">
        <v>5598</v>
      </c>
      <c r="O4" s="50"/>
      <c r="P4" s="48">
        <v>5998</v>
      </c>
      <c r="Q4" s="48">
        <f t="shared" ref="Q4:Q21" si="0">SUM(F4:P4)</f>
        <v>35588</v>
      </c>
      <c r="R4" s="45" t="s">
        <v>16</v>
      </c>
      <c r="S4" s="51" t="s">
        <v>347</v>
      </c>
    </row>
    <row r="5" spans="1:19" s="57" customFormat="1" ht="40.5" x14ac:dyDescent="0.25">
      <c r="A5" s="53">
        <v>2</v>
      </c>
      <c r="B5" s="43" t="s">
        <v>92</v>
      </c>
      <c r="C5" s="45">
        <v>40</v>
      </c>
      <c r="D5" s="51" t="s">
        <v>16</v>
      </c>
      <c r="E5" s="51"/>
      <c r="F5" s="59"/>
      <c r="G5" s="48">
        <v>608963.02</v>
      </c>
      <c r="H5" s="59"/>
      <c r="I5" s="59"/>
      <c r="J5" s="48"/>
      <c r="K5" s="48"/>
      <c r="L5" s="50"/>
      <c r="M5" s="48"/>
      <c r="N5" s="50"/>
      <c r="O5" s="50"/>
      <c r="P5" s="50"/>
      <c r="Q5" s="48">
        <f t="shared" si="0"/>
        <v>608963.02</v>
      </c>
      <c r="R5" s="45" t="s">
        <v>15</v>
      </c>
      <c r="S5" s="77" t="s">
        <v>28</v>
      </c>
    </row>
    <row r="6" spans="1:19" s="57" customFormat="1" ht="81" x14ac:dyDescent="0.25">
      <c r="A6" s="53">
        <v>3</v>
      </c>
      <c r="B6" s="43" t="s">
        <v>118</v>
      </c>
      <c r="C6" s="45">
        <v>40</v>
      </c>
      <c r="D6" s="51" t="s">
        <v>16</v>
      </c>
      <c r="E6" s="51"/>
      <c r="F6" s="59"/>
      <c r="G6" s="48"/>
      <c r="H6" s="59"/>
      <c r="I6" s="59"/>
      <c r="J6" s="48"/>
      <c r="K6" s="48"/>
      <c r="L6" s="48">
        <v>31800</v>
      </c>
      <c r="M6" s="48"/>
      <c r="N6" s="50"/>
      <c r="O6" s="50"/>
      <c r="P6" s="50"/>
      <c r="Q6" s="48">
        <f t="shared" si="0"/>
        <v>31800</v>
      </c>
      <c r="R6" s="45" t="s">
        <v>16</v>
      </c>
      <c r="S6" s="77" t="s">
        <v>28</v>
      </c>
    </row>
    <row r="7" spans="1:19" s="57" customFormat="1" ht="54" x14ac:dyDescent="0.25">
      <c r="A7" s="53">
        <v>4</v>
      </c>
      <c r="B7" s="43" t="s">
        <v>337</v>
      </c>
      <c r="C7" s="45">
        <v>40</v>
      </c>
      <c r="D7" s="51"/>
      <c r="E7" s="54"/>
      <c r="F7" s="76"/>
      <c r="G7" s="48">
        <v>250000</v>
      </c>
      <c r="H7" s="34"/>
      <c r="I7" s="78"/>
      <c r="J7" s="48"/>
      <c r="K7" s="55"/>
      <c r="L7" s="48"/>
      <c r="M7" s="48"/>
      <c r="N7" s="48"/>
      <c r="O7" s="48"/>
      <c r="P7" s="48"/>
      <c r="Q7" s="48">
        <f t="shared" si="0"/>
        <v>250000</v>
      </c>
      <c r="R7" s="45"/>
      <c r="S7" s="77">
        <v>45717</v>
      </c>
    </row>
    <row r="8" spans="1:19" s="57" customFormat="1" ht="67.5" x14ac:dyDescent="0.25">
      <c r="A8" s="53">
        <v>5</v>
      </c>
      <c r="B8" s="43" t="s">
        <v>130</v>
      </c>
      <c r="C8" s="45">
        <v>40</v>
      </c>
      <c r="D8" s="51" t="s">
        <v>16</v>
      </c>
      <c r="E8" s="51" t="s">
        <v>16</v>
      </c>
      <c r="F8" s="59"/>
      <c r="G8" s="48">
        <v>9300</v>
      </c>
      <c r="H8" s="59"/>
      <c r="I8" s="59"/>
      <c r="J8" s="48"/>
      <c r="K8" s="48"/>
      <c r="L8" s="48"/>
      <c r="M8" s="48"/>
      <c r="N8" s="50"/>
      <c r="O8" s="48"/>
      <c r="P8" s="48"/>
      <c r="Q8" s="48">
        <f t="shared" si="0"/>
        <v>9300</v>
      </c>
      <c r="R8" s="45" t="s">
        <v>16</v>
      </c>
      <c r="S8" s="77" t="s">
        <v>28</v>
      </c>
    </row>
    <row r="9" spans="1:19" s="57" customFormat="1" ht="216.75" customHeight="1" x14ac:dyDescent="0.25">
      <c r="A9" s="53">
        <v>6</v>
      </c>
      <c r="B9" s="43" t="s">
        <v>166</v>
      </c>
      <c r="C9" s="45">
        <v>40</v>
      </c>
      <c r="D9" s="51" t="s">
        <v>16</v>
      </c>
      <c r="E9" s="51"/>
      <c r="F9" s="48"/>
      <c r="G9" s="48"/>
      <c r="H9" s="59"/>
      <c r="I9" s="59"/>
      <c r="J9" s="48"/>
      <c r="K9" s="48"/>
      <c r="L9" s="50"/>
      <c r="M9" s="48"/>
      <c r="N9" s="48">
        <v>255500</v>
      </c>
      <c r="O9" s="50"/>
      <c r="P9" s="48"/>
      <c r="Q9" s="48">
        <f t="shared" si="0"/>
        <v>255500</v>
      </c>
      <c r="R9" s="45" t="s">
        <v>15</v>
      </c>
      <c r="S9" s="77" t="s">
        <v>35</v>
      </c>
    </row>
    <row r="10" spans="1:19" s="57" customFormat="1" ht="134.25" customHeight="1" x14ac:dyDescent="0.25">
      <c r="A10" s="53">
        <v>7</v>
      </c>
      <c r="B10" s="43" t="s">
        <v>126</v>
      </c>
      <c r="C10" s="45">
        <v>40</v>
      </c>
      <c r="D10" s="51" t="s">
        <v>16</v>
      </c>
      <c r="E10" s="51"/>
      <c r="F10" s="59"/>
      <c r="G10" s="48">
        <v>807500</v>
      </c>
      <c r="H10" s="59"/>
      <c r="I10" s="59"/>
      <c r="J10" s="48"/>
      <c r="K10" s="48"/>
      <c r="L10" s="50"/>
      <c r="M10" s="48"/>
      <c r="N10" s="50"/>
      <c r="O10" s="50"/>
      <c r="P10" s="50"/>
      <c r="Q10" s="48">
        <f t="shared" si="0"/>
        <v>807500</v>
      </c>
      <c r="R10" s="45" t="s">
        <v>15</v>
      </c>
      <c r="S10" s="77" t="s">
        <v>28</v>
      </c>
    </row>
    <row r="11" spans="1:19" s="57" customFormat="1" ht="67.5" x14ac:dyDescent="0.25">
      <c r="A11" s="53">
        <v>8</v>
      </c>
      <c r="B11" s="43" t="s">
        <v>31</v>
      </c>
      <c r="C11" s="45">
        <v>40</v>
      </c>
      <c r="D11" s="51" t="s">
        <v>16</v>
      </c>
      <c r="E11" s="51"/>
      <c r="F11" s="59"/>
      <c r="G11" s="48">
        <v>7150</v>
      </c>
      <c r="H11" s="59"/>
      <c r="I11" s="59"/>
      <c r="J11" s="48"/>
      <c r="K11" s="48"/>
      <c r="L11" s="48"/>
      <c r="M11" s="48"/>
      <c r="N11" s="48"/>
      <c r="O11" s="48"/>
      <c r="P11" s="48"/>
      <c r="Q11" s="48">
        <f t="shared" si="0"/>
        <v>7150</v>
      </c>
      <c r="R11" s="45" t="s">
        <v>16</v>
      </c>
      <c r="S11" s="77" t="s">
        <v>30</v>
      </c>
    </row>
    <row r="12" spans="1:19" s="57" customFormat="1" ht="27" x14ac:dyDescent="0.25">
      <c r="A12" s="53">
        <v>9</v>
      </c>
      <c r="B12" s="43" t="s">
        <v>246</v>
      </c>
      <c r="C12" s="45">
        <v>40</v>
      </c>
      <c r="D12" s="51"/>
      <c r="E12" s="54"/>
      <c r="F12" s="76">
        <v>5000</v>
      </c>
      <c r="G12" s="48"/>
      <c r="H12" s="34">
        <v>5000</v>
      </c>
      <c r="I12" s="78"/>
      <c r="J12" s="48"/>
      <c r="K12" s="55"/>
      <c r="L12" s="48"/>
      <c r="M12" s="48"/>
      <c r="N12" s="48"/>
      <c r="O12" s="48"/>
      <c r="P12" s="48"/>
      <c r="Q12" s="48">
        <f t="shared" si="0"/>
        <v>10000</v>
      </c>
      <c r="R12" s="45"/>
      <c r="S12" s="77">
        <v>45658</v>
      </c>
    </row>
    <row r="13" spans="1:19" s="57" customFormat="1" ht="67.5" x14ac:dyDescent="0.25">
      <c r="A13" s="53">
        <v>10</v>
      </c>
      <c r="B13" s="43" t="s">
        <v>124</v>
      </c>
      <c r="C13" s="45">
        <v>40</v>
      </c>
      <c r="D13" s="45" t="s">
        <v>16</v>
      </c>
      <c r="E13" s="51"/>
      <c r="F13" s="59">
        <v>10000</v>
      </c>
      <c r="G13" s="48">
        <v>10000</v>
      </c>
      <c r="H13" s="48"/>
      <c r="I13" s="48"/>
      <c r="J13" s="48"/>
      <c r="K13" s="48"/>
      <c r="L13" s="48"/>
      <c r="M13" s="48"/>
      <c r="N13" s="48"/>
      <c r="O13" s="48"/>
      <c r="P13" s="48">
        <v>6880</v>
      </c>
      <c r="Q13" s="48">
        <f t="shared" si="0"/>
        <v>26880</v>
      </c>
      <c r="R13" s="45" t="s">
        <v>16</v>
      </c>
      <c r="S13" s="77" t="s">
        <v>28</v>
      </c>
    </row>
    <row r="14" spans="1:19" s="57" customFormat="1" x14ac:dyDescent="0.25">
      <c r="A14" s="53">
        <v>11</v>
      </c>
      <c r="B14" s="43" t="s">
        <v>301</v>
      </c>
      <c r="C14" s="45">
        <v>40</v>
      </c>
      <c r="D14" s="51"/>
      <c r="E14" s="54"/>
      <c r="F14" s="76"/>
      <c r="G14" s="48"/>
      <c r="H14" s="34">
        <v>20000</v>
      </c>
      <c r="I14" s="78"/>
      <c r="J14" s="48"/>
      <c r="K14" s="55"/>
      <c r="L14" s="48"/>
      <c r="M14" s="48"/>
      <c r="N14" s="48"/>
      <c r="O14" s="48"/>
      <c r="P14" s="48"/>
      <c r="Q14" s="48">
        <f t="shared" si="0"/>
        <v>20000</v>
      </c>
      <c r="R14" s="45"/>
      <c r="S14" s="77">
        <v>45689</v>
      </c>
    </row>
    <row r="15" spans="1:19" s="57" customFormat="1" ht="27" x14ac:dyDescent="0.25">
      <c r="A15" s="53">
        <v>12</v>
      </c>
      <c r="B15" s="43" t="s">
        <v>245</v>
      </c>
      <c r="C15" s="45">
        <v>40</v>
      </c>
      <c r="D15" s="51"/>
      <c r="E15" s="54"/>
      <c r="F15" s="76"/>
      <c r="G15" s="48">
        <v>25000</v>
      </c>
      <c r="H15" s="34"/>
      <c r="I15" s="78"/>
      <c r="J15" s="48"/>
      <c r="K15" s="55"/>
      <c r="L15" s="48"/>
      <c r="M15" s="48"/>
      <c r="N15" s="48"/>
      <c r="O15" s="48"/>
      <c r="P15" s="48"/>
      <c r="Q15" s="48">
        <f t="shared" si="0"/>
        <v>25000</v>
      </c>
      <c r="R15" s="45"/>
      <c r="S15" s="79">
        <v>45658</v>
      </c>
    </row>
    <row r="16" spans="1:19" s="57" customFormat="1" x14ac:dyDescent="0.25">
      <c r="A16" s="53">
        <v>13</v>
      </c>
      <c r="B16" s="43" t="s">
        <v>244</v>
      </c>
      <c r="C16" s="45">
        <v>40</v>
      </c>
      <c r="D16" s="51"/>
      <c r="E16" s="54"/>
      <c r="F16" s="76"/>
      <c r="G16" s="48">
        <v>20000</v>
      </c>
      <c r="H16" s="34"/>
      <c r="I16" s="78"/>
      <c r="J16" s="48"/>
      <c r="K16" s="55"/>
      <c r="L16" s="48"/>
      <c r="M16" s="48"/>
      <c r="N16" s="48">
        <v>20000</v>
      </c>
      <c r="O16" s="48"/>
      <c r="P16" s="48"/>
      <c r="Q16" s="48">
        <f t="shared" si="0"/>
        <v>40000</v>
      </c>
      <c r="R16" s="45"/>
      <c r="S16" s="79">
        <v>45689</v>
      </c>
    </row>
    <row r="17" spans="1:19" s="57" customFormat="1" x14ac:dyDescent="0.25">
      <c r="A17" s="53">
        <v>14</v>
      </c>
      <c r="B17" s="43" t="s">
        <v>287</v>
      </c>
      <c r="C17" s="45">
        <v>40</v>
      </c>
      <c r="D17" s="51"/>
      <c r="E17" s="54"/>
      <c r="F17" s="76"/>
      <c r="G17" s="48"/>
      <c r="H17" s="34"/>
      <c r="I17" s="78"/>
      <c r="J17" s="48"/>
      <c r="K17" s="55"/>
      <c r="L17" s="48"/>
      <c r="M17" s="48"/>
      <c r="N17" s="48"/>
      <c r="O17" s="48"/>
      <c r="P17" s="48">
        <v>38200</v>
      </c>
      <c r="Q17" s="48">
        <f t="shared" si="0"/>
        <v>38200</v>
      </c>
      <c r="R17" s="45"/>
      <c r="S17" s="77">
        <v>45717</v>
      </c>
    </row>
    <row r="18" spans="1:19" s="57" customFormat="1" ht="27" x14ac:dyDescent="0.25">
      <c r="A18" s="53">
        <v>15</v>
      </c>
      <c r="B18" s="43" t="s">
        <v>113</v>
      </c>
      <c r="C18" s="45">
        <v>40</v>
      </c>
      <c r="D18" s="51" t="s">
        <v>16</v>
      </c>
      <c r="E18" s="51"/>
      <c r="F18" s="59"/>
      <c r="G18" s="48">
        <v>59832</v>
      </c>
      <c r="H18" s="48">
        <v>2318.4</v>
      </c>
      <c r="I18" s="48">
        <v>7891.2</v>
      </c>
      <c r="J18" s="48">
        <v>3184.8</v>
      </c>
      <c r="K18" s="48">
        <v>42602.400000000001</v>
      </c>
      <c r="L18" s="48">
        <v>135175.79999999999</v>
      </c>
      <c r="M18" s="48"/>
      <c r="N18" s="48"/>
      <c r="O18" s="48">
        <v>32256</v>
      </c>
      <c r="P18" s="48">
        <v>51523.8</v>
      </c>
      <c r="Q18" s="48">
        <f t="shared" si="0"/>
        <v>334784.39999999997</v>
      </c>
      <c r="R18" s="45" t="s">
        <v>15</v>
      </c>
      <c r="S18" s="77" t="s">
        <v>30</v>
      </c>
    </row>
    <row r="19" spans="1:19" s="57" customFormat="1" ht="27" x14ac:dyDescent="0.25">
      <c r="A19" s="53">
        <v>16</v>
      </c>
      <c r="B19" s="43" t="s">
        <v>294</v>
      </c>
      <c r="C19" s="45">
        <v>40</v>
      </c>
      <c r="D19" s="51"/>
      <c r="E19" s="54"/>
      <c r="F19" s="76"/>
      <c r="G19" s="48"/>
      <c r="H19" s="34"/>
      <c r="I19" s="78"/>
      <c r="J19" s="48">
        <v>150000</v>
      </c>
      <c r="K19" s="55"/>
      <c r="L19" s="48"/>
      <c r="M19" s="48"/>
      <c r="N19" s="48"/>
      <c r="O19" s="48"/>
      <c r="P19" s="48"/>
      <c r="Q19" s="48">
        <f t="shared" si="0"/>
        <v>150000</v>
      </c>
      <c r="R19" s="45"/>
      <c r="S19" s="77">
        <v>45689</v>
      </c>
    </row>
    <row r="20" spans="1:19" s="57" customFormat="1" ht="27" x14ac:dyDescent="0.25">
      <c r="A20" s="53">
        <v>17</v>
      </c>
      <c r="B20" s="43" t="s">
        <v>338</v>
      </c>
      <c r="C20" s="45">
        <v>40</v>
      </c>
      <c r="D20" s="51"/>
      <c r="E20" s="54"/>
      <c r="F20" s="76"/>
      <c r="G20" s="48"/>
      <c r="H20" s="34">
        <v>35000</v>
      </c>
      <c r="I20" s="78"/>
      <c r="J20" s="48"/>
      <c r="K20" s="55"/>
      <c r="L20" s="48"/>
      <c r="M20" s="48"/>
      <c r="N20" s="48"/>
      <c r="O20" s="48"/>
      <c r="P20" s="48"/>
      <c r="Q20" s="48">
        <f t="shared" si="0"/>
        <v>35000</v>
      </c>
      <c r="R20" s="45"/>
      <c r="S20" s="77">
        <v>45717</v>
      </c>
    </row>
    <row r="21" spans="1:19" s="57" customFormat="1" ht="27" x14ac:dyDescent="0.25">
      <c r="A21" s="53">
        <v>18</v>
      </c>
      <c r="B21" s="43" t="s">
        <v>114</v>
      </c>
      <c r="C21" s="45">
        <v>40</v>
      </c>
      <c r="D21" s="51" t="s">
        <v>16</v>
      </c>
      <c r="E21" s="51"/>
      <c r="F21" s="48">
        <v>7316.82</v>
      </c>
      <c r="G21" s="48">
        <v>80295.06</v>
      </c>
      <c r="H21" s="34">
        <v>2438.94</v>
      </c>
      <c r="I21" s="34"/>
      <c r="J21" s="48">
        <v>4877.88</v>
      </c>
      <c r="K21" s="48">
        <v>14646.99</v>
      </c>
      <c r="L21" s="48">
        <v>35239.980000000003</v>
      </c>
      <c r="M21" s="48">
        <v>4877.88</v>
      </c>
      <c r="N21" s="48">
        <v>2438.94</v>
      </c>
      <c r="O21" s="48">
        <v>2438.94</v>
      </c>
      <c r="P21" s="48">
        <v>67692.84</v>
      </c>
      <c r="Q21" s="48">
        <f t="shared" si="0"/>
        <v>222264.27000000002</v>
      </c>
      <c r="R21" s="45" t="s">
        <v>15</v>
      </c>
      <c r="S21" s="77" t="s">
        <v>35</v>
      </c>
    </row>
    <row r="22" spans="1:19" x14ac:dyDescent="0.25">
      <c r="B22" s="4"/>
      <c r="C22" s="4"/>
      <c r="D22" s="7"/>
      <c r="E22" s="7"/>
      <c r="F22" s="37">
        <f>SUM(F4:F21)</f>
        <v>22316.82</v>
      </c>
      <c r="G22" s="38">
        <f>SUM(Table_172[ADMINISTRAÇÃO])</f>
        <v>1884038.08</v>
      </c>
      <c r="H22" s="38">
        <f>SUM(Table_172[AGRICULTURA E MEIO AMBIENTE])</f>
        <v>70755.34</v>
      </c>
      <c r="I22" s="38">
        <f>SUM(Table_172[FMMA - FUNDO DO MEIO AMBIENTE])</f>
        <v>13889.2</v>
      </c>
      <c r="J22" s="38">
        <f>SUM(Table_172[ASSISTÊNCIA SOCIAL])</f>
        <v>164060.68</v>
      </c>
      <c r="K22" s="38">
        <f>SUM(Table_172[FMAS - FUNDO DE ASSISTÊNCIA SOCIAL])</f>
        <v>57249.39</v>
      </c>
      <c r="L22" s="38">
        <f>SUM(Table_172[EDUCAÇÃO])</f>
        <v>202215.78</v>
      </c>
      <c r="M22" s="38">
        <f>SUM(Table_172[ESPORTES, CULTURA E LAZER])</f>
        <v>4877.88</v>
      </c>
      <c r="N22" s="38">
        <f>SUM(Table_172[FINANÇAS])</f>
        <v>283536.94</v>
      </c>
      <c r="O22" s="38">
        <f>SUM(Table_172[INFRAESTRUTURA])</f>
        <v>34694.94</v>
      </c>
      <c r="P22" s="38">
        <f>SUM(Table_172[SAÚDE])</f>
        <v>170294.64</v>
      </c>
      <c r="Q22" s="38">
        <f>SUM(F22:P22)</f>
        <v>2907929.69</v>
      </c>
    </row>
    <row r="23" spans="1:19" x14ac:dyDescent="0.25">
      <c r="D23" s="2"/>
      <c r="E23" s="2"/>
      <c r="Q23" s="3"/>
    </row>
    <row r="24" spans="1:19" x14ac:dyDescent="0.25">
      <c r="D24" s="2"/>
      <c r="E24" s="2"/>
      <c r="Q24" s="3"/>
    </row>
    <row r="25" spans="1:19" x14ac:dyDescent="0.25">
      <c r="D25" s="2"/>
      <c r="E25" s="2"/>
      <c r="Q25" s="3"/>
    </row>
    <row r="26" spans="1:19" x14ac:dyDescent="0.25">
      <c r="D26" s="2"/>
      <c r="E26" s="2"/>
      <c r="Q26" s="3"/>
    </row>
    <row r="27" spans="1:19" x14ac:dyDescent="0.25">
      <c r="D27" s="2"/>
      <c r="E27" s="2"/>
      <c r="Q27" s="3"/>
    </row>
    <row r="28" spans="1:19" x14ac:dyDescent="0.25">
      <c r="D28" s="2"/>
      <c r="E28" s="2"/>
      <c r="Q28" s="3"/>
    </row>
    <row r="29" spans="1:19" x14ac:dyDescent="0.25">
      <c r="D29" s="2"/>
      <c r="E29" s="2"/>
      <c r="Q29" s="3"/>
    </row>
    <row r="30" spans="1:19" x14ac:dyDescent="0.25">
      <c r="D30" s="2"/>
      <c r="E30" s="2"/>
      <c r="Q30" s="3"/>
    </row>
    <row r="31" spans="1:19" x14ac:dyDescent="0.25">
      <c r="D31" s="2"/>
      <c r="E31" s="2"/>
      <c r="Q31" s="3"/>
    </row>
    <row r="32" spans="1:19" x14ac:dyDescent="0.25">
      <c r="D32" s="2"/>
      <c r="E32" s="2"/>
      <c r="Q32" s="3"/>
    </row>
    <row r="33" spans="4:17" x14ac:dyDescent="0.25">
      <c r="D33" s="2"/>
      <c r="E33" s="2"/>
      <c r="Q33" s="3"/>
    </row>
    <row r="34" spans="4:17" x14ac:dyDescent="0.25">
      <c r="D34" s="2"/>
      <c r="E34" s="2"/>
      <c r="Q34" s="3"/>
    </row>
    <row r="35" spans="4:17" x14ac:dyDescent="0.25">
      <c r="D35" s="2"/>
      <c r="E35" s="2"/>
      <c r="Q35" s="3"/>
    </row>
    <row r="36" spans="4:17" x14ac:dyDescent="0.25">
      <c r="D36" s="2"/>
      <c r="E36" s="2"/>
      <c r="Q36" s="3"/>
    </row>
    <row r="37" spans="4:17" x14ac:dyDescent="0.25">
      <c r="D37" s="2"/>
      <c r="E37" s="2"/>
      <c r="Q37" s="3"/>
    </row>
    <row r="38" spans="4:17" x14ac:dyDescent="0.25">
      <c r="D38" s="2"/>
      <c r="E38" s="2"/>
      <c r="Q38" s="3"/>
    </row>
    <row r="39" spans="4:17" x14ac:dyDescent="0.25">
      <c r="D39" s="2"/>
      <c r="E39" s="2"/>
      <c r="Q39" s="3"/>
    </row>
    <row r="40" spans="4:17" x14ac:dyDescent="0.25">
      <c r="D40" s="2"/>
      <c r="E40" s="2"/>
      <c r="Q40" s="3"/>
    </row>
    <row r="41" spans="4:17" x14ac:dyDescent="0.25">
      <c r="D41" s="2"/>
      <c r="E41" s="2"/>
      <c r="Q41" s="3"/>
    </row>
    <row r="42" spans="4:17" x14ac:dyDescent="0.25">
      <c r="D42" s="2"/>
      <c r="E42" s="2"/>
      <c r="Q42" s="3"/>
    </row>
    <row r="43" spans="4:17" x14ac:dyDescent="0.25">
      <c r="D43" s="2"/>
      <c r="E43" s="2"/>
      <c r="Q43" s="3"/>
    </row>
    <row r="44" spans="4:17" x14ac:dyDescent="0.25">
      <c r="D44" s="2"/>
      <c r="E44" s="2"/>
      <c r="Q44" s="3"/>
    </row>
    <row r="45" spans="4:17" x14ac:dyDescent="0.25">
      <c r="D45" s="2"/>
      <c r="E45" s="2"/>
      <c r="Q45" s="3"/>
    </row>
    <row r="46" spans="4:17" x14ac:dyDescent="0.25">
      <c r="D46" s="2"/>
      <c r="E46" s="2"/>
      <c r="Q46" s="3"/>
    </row>
    <row r="47" spans="4:17" x14ac:dyDescent="0.25">
      <c r="D47" s="2"/>
      <c r="E47" s="2"/>
      <c r="Q47" s="3"/>
    </row>
    <row r="48" spans="4:17" x14ac:dyDescent="0.25">
      <c r="D48" s="2"/>
      <c r="E48" s="2"/>
      <c r="Q48" s="3"/>
    </row>
    <row r="49" spans="4:17" x14ac:dyDescent="0.25">
      <c r="D49" s="2"/>
      <c r="E49" s="2"/>
      <c r="Q49" s="3"/>
    </row>
    <row r="50" spans="4:17" x14ac:dyDescent="0.25">
      <c r="D50" s="2"/>
      <c r="E50" s="2"/>
      <c r="Q50" s="3"/>
    </row>
    <row r="51" spans="4:17" x14ac:dyDescent="0.25">
      <c r="D51" s="2"/>
      <c r="E51" s="2"/>
      <c r="Q51" s="3"/>
    </row>
    <row r="52" spans="4:17" x14ac:dyDescent="0.25">
      <c r="D52" s="2"/>
      <c r="E52" s="2"/>
      <c r="Q52" s="3"/>
    </row>
    <row r="53" spans="4:17" x14ac:dyDescent="0.25">
      <c r="D53" s="2"/>
      <c r="E53" s="2"/>
      <c r="Q53" s="3"/>
    </row>
    <row r="54" spans="4:17" x14ac:dyDescent="0.25">
      <c r="D54" s="2"/>
      <c r="E54" s="2"/>
      <c r="Q54" s="3"/>
    </row>
    <row r="55" spans="4:17" x14ac:dyDescent="0.25">
      <c r="D55" s="2"/>
      <c r="E55" s="2"/>
      <c r="Q55" s="3"/>
    </row>
    <row r="56" spans="4:17" x14ac:dyDescent="0.25">
      <c r="D56" s="2"/>
      <c r="E56" s="2"/>
      <c r="Q56" s="3"/>
    </row>
    <row r="57" spans="4:17" x14ac:dyDescent="0.25">
      <c r="D57" s="2"/>
      <c r="E57" s="2"/>
      <c r="Q57" s="3"/>
    </row>
    <row r="58" spans="4:17" x14ac:dyDescent="0.25">
      <c r="D58" s="2"/>
      <c r="E58" s="2"/>
      <c r="Q58" s="3"/>
    </row>
    <row r="59" spans="4:17" x14ac:dyDescent="0.25">
      <c r="D59" s="2"/>
      <c r="E59" s="2"/>
      <c r="Q59" s="3"/>
    </row>
    <row r="60" spans="4:17" x14ac:dyDescent="0.25">
      <c r="D60" s="2"/>
      <c r="E60" s="2"/>
      <c r="Q60" s="3"/>
    </row>
    <row r="61" spans="4:17" x14ac:dyDescent="0.25">
      <c r="D61" s="2"/>
      <c r="E61" s="2"/>
      <c r="Q61" s="3"/>
    </row>
    <row r="62" spans="4:17" x14ac:dyDescent="0.25">
      <c r="D62" s="2"/>
      <c r="E62" s="2"/>
      <c r="Q62" s="3"/>
    </row>
    <row r="63" spans="4:17" x14ac:dyDescent="0.25">
      <c r="D63" s="2"/>
      <c r="E63" s="2"/>
      <c r="Q63" s="3"/>
    </row>
    <row r="64" spans="4:17" x14ac:dyDescent="0.25">
      <c r="D64" s="2"/>
      <c r="E64" s="2"/>
      <c r="Q64" s="3"/>
    </row>
    <row r="65" spans="4:17" x14ac:dyDescent="0.25">
      <c r="D65" s="2"/>
      <c r="E65" s="2"/>
      <c r="Q65" s="3"/>
    </row>
    <row r="66" spans="4:17" x14ac:dyDescent="0.25">
      <c r="D66" s="2"/>
      <c r="E66" s="2"/>
      <c r="Q66" s="3"/>
    </row>
    <row r="67" spans="4:17" x14ac:dyDescent="0.25">
      <c r="D67" s="2"/>
      <c r="E67" s="2"/>
      <c r="Q67" s="3"/>
    </row>
    <row r="68" spans="4:17" x14ac:dyDescent="0.25">
      <c r="D68" s="2"/>
      <c r="E68" s="2"/>
      <c r="Q68" s="3"/>
    </row>
    <row r="69" spans="4:17" x14ac:dyDescent="0.25">
      <c r="D69" s="2"/>
      <c r="E69" s="2"/>
      <c r="Q69" s="3"/>
    </row>
    <row r="70" spans="4:17" x14ac:dyDescent="0.25">
      <c r="D70" s="2"/>
      <c r="E70" s="2"/>
      <c r="Q70" s="3"/>
    </row>
    <row r="71" spans="4:17" x14ac:dyDescent="0.25">
      <c r="D71" s="2"/>
      <c r="E71" s="2"/>
      <c r="Q71" s="3"/>
    </row>
    <row r="72" spans="4:17" x14ac:dyDescent="0.25">
      <c r="D72" s="2"/>
      <c r="E72" s="2"/>
      <c r="Q72" s="3"/>
    </row>
    <row r="73" spans="4:17" x14ac:dyDescent="0.25">
      <c r="D73" s="2"/>
      <c r="E73" s="2"/>
      <c r="Q73" s="3"/>
    </row>
    <row r="74" spans="4:17" x14ac:dyDescent="0.25">
      <c r="D74" s="2"/>
      <c r="E74" s="2"/>
      <c r="Q74" s="3"/>
    </row>
    <row r="75" spans="4:17" x14ac:dyDescent="0.25">
      <c r="D75" s="2"/>
      <c r="E75" s="2"/>
      <c r="Q75" s="3"/>
    </row>
    <row r="76" spans="4:17" x14ac:dyDescent="0.25">
      <c r="D76" s="2"/>
      <c r="E76" s="2"/>
      <c r="Q76" s="3"/>
    </row>
    <row r="77" spans="4:17" x14ac:dyDescent="0.25">
      <c r="D77" s="2"/>
      <c r="E77" s="2"/>
      <c r="Q77" s="3"/>
    </row>
    <row r="78" spans="4:17" x14ac:dyDescent="0.25">
      <c r="D78" s="2"/>
      <c r="E78" s="2"/>
      <c r="Q78" s="3"/>
    </row>
    <row r="79" spans="4:17" x14ac:dyDescent="0.25">
      <c r="D79" s="2"/>
      <c r="E79" s="2"/>
      <c r="Q79" s="3"/>
    </row>
    <row r="80" spans="4:17" x14ac:dyDescent="0.25">
      <c r="D80" s="2"/>
      <c r="E80" s="2"/>
      <c r="Q80" s="3"/>
    </row>
    <row r="81" spans="4:17" x14ac:dyDescent="0.25">
      <c r="D81" s="2"/>
      <c r="E81" s="2"/>
      <c r="Q81" s="3"/>
    </row>
    <row r="82" spans="4:17" x14ac:dyDescent="0.25">
      <c r="D82" s="2"/>
      <c r="E82" s="2"/>
      <c r="Q82" s="3"/>
    </row>
    <row r="83" spans="4:17" x14ac:dyDescent="0.25">
      <c r="D83" s="2"/>
      <c r="E83" s="2"/>
      <c r="Q83" s="3"/>
    </row>
    <row r="84" spans="4:17" x14ac:dyDescent="0.25">
      <c r="D84" s="2"/>
      <c r="E84" s="2"/>
      <c r="Q84" s="3"/>
    </row>
    <row r="85" spans="4:17" x14ac:dyDescent="0.25">
      <c r="D85" s="2"/>
      <c r="E85" s="2"/>
      <c r="Q85" s="3"/>
    </row>
    <row r="86" spans="4:17" x14ac:dyDescent="0.25">
      <c r="D86" s="2"/>
      <c r="E86" s="2"/>
      <c r="Q86" s="3"/>
    </row>
    <row r="87" spans="4:17" x14ac:dyDescent="0.25">
      <c r="D87" s="2"/>
      <c r="E87" s="2"/>
      <c r="Q87" s="3"/>
    </row>
    <row r="88" spans="4:17" x14ac:dyDescent="0.25">
      <c r="D88" s="2"/>
      <c r="E88" s="2"/>
      <c r="Q88" s="3"/>
    </row>
    <row r="89" spans="4:17" x14ac:dyDescent="0.25">
      <c r="D89" s="2"/>
      <c r="E89" s="2"/>
      <c r="Q89" s="3"/>
    </row>
    <row r="90" spans="4:17" x14ac:dyDescent="0.25">
      <c r="D90" s="2"/>
      <c r="E90" s="2"/>
      <c r="Q90" s="3"/>
    </row>
    <row r="91" spans="4:17" x14ac:dyDescent="0.25">
      <c r="D91" s="2"/>
      <c r="E91" s="2"/>
      <c r="Q91" s="3"/>
    </row>
    <row r="92" spans="4:17" x14ac:dyDescent="0.25">
      <c r="D92" s="2"/>
      <c r="E92" s="2"/>
      <c r="Q92" s="3"/>
    </row>
    <row r="93" spans="4:17" x14ac:dyDescent="0.25">
      <c r="D93" s="2"/>
      <c r="E93" s="2"/>
      <c r="Q93" s="3"/>
    </row>
    <row r="94" spans="4:17" x14ac:dyDescent="0.25">
      <c r="D94" s="2"/>
      <c r="E94" s="2"/>
      <c r="Q94" s="3"/>
    </row>
    <row r="95" spans="4:17" x14ac:dyDescent="0.25">
      <c r="D95" s="2"/>
      <c r="E95" s="2"/>
      <c r="Q95" s="3"/>
    </row>
    <row r="96" spans="4:17" x14ac:dyDescent="0.25">
      <c r="D96" s="2"/>
      <c r="E96" s="2"/>
      <c r="Q96" s="3"/>
    </row>
    <row r="97" spans="4:17" x14ac:dyDescent="0.25">
      <c r="D97" s="2"/>
      <c r="E97" s="2"/>
      <c r="Q97" s="3"/>
    </row>
    <row r="98" spans="4:17" x14ac:dyDescent="0.25">
      <c r="D98" s="2"/>
      <c r="E98" s="2"/>
      <c r="Q98" s="3"/>
    </row>
    <row r="99" spans="4:17" x14ac:dyDescent="0.25">
      <c r="D99" s="2"/>
      <c r="E99" s="2"/>
      <c r="Q99" s="3"/>
    </row>
    <row r="100" spans="4:17" x14ac:dyDescent="0.25">
      <c r="D100" s="2"/>
      <c r="E100" s="2"/>
      <c r="Q100" s="3"/>
    </row>
    <row r="101" spans="4:17" x14ac:dyDescent="0.25">
      <c r="D101" s="2"/>
      <c r="E101" s="2"/>
      <c r="Q101" s="3"/>
    </row>
    <row r="102" spans="4:17" x14ac:dyDescent="0.25">
      <c r="D102" s="2"/>
      <c r="E102" s="2"/>
      <c r="Q102" s="3"/>
    </row>
    <row r="103" spans="4:17" x14ac:dyDescent="0.25">
      <c r="D103" s="2"/>
      <c r="E103" s="2"/>
      <c r="Q103" s="3"/>
    </row>
    <row r="104" spans="4:17" x14ac:dyDescent="0.25">
      <c r="D104" s="2"/>
      <c r="E104" s="2"/>
      <c r="Q104" s="3"/>
    </row>
    <row r="105" spans="4:17" x14ac:dyDescent="0.25">
      <c r="D105" s="2"/>
      <c r="E105" s="2"/>
      <c r="Q105" s="3"/>
    </row>
    <row r="106" spans="4:17" x14ac:dyDescent="0.25">
      <c r="D106" s="2"/>
      <c r="E106" s="2"/>
      <c r="Q106" s="3"/>
    </row>
    <row r="107" spans="4:17" x14ac:dyDescent="0.25">
      <c r="D107" s="2"/>
      <c r="E107" s="2"/>
      <c r="Q107" s="3"/>
    </row>
    <row r="108" spans="4:17" x14ac:dyDescent="0.25">
      <c r="D108" s="2"/>
      <c r="E108" s="2"/>
      <c r="Q108" s="3"/>
    </row>
    <row r="109" spans="4:17" x14ac:dyDescent="0.25">
      <c r="D109" s="2"/>
      <c r="E109" s="2"/>
      <c r="Q109" s="3"/>
    </row>
    <row r="110" spans="4:17" x14ac:dyDescent="0.25">
      <c r="D110" s="2"/>
      <c r="E110" s="2"/>
      <c r="Q110" s="3"/>
    </row>
    <row r="111" spans="4:17" x14ac:dyDescent="0.25">
      <c r="D111" s="2"/>
      <c r="E111" s="2"/>
      <c r="Q111" s="3"/>
    </row>
    <row r="112" spans="4:17" x14ac:dyDescent="0.25">
      <c r="D112" s="2"/>
      <c r="E112" s="2"/>
      <c r="Q112" s="3"/>
    </row>
    <row r="113" spans="4:17" x14ac:dyDescent="0.25">
      <c r="D113" s="2"/>
      <c r="E113" s="2"/>
      <c r="Q113" s="3"/>
    </row>
    <row r="114" spans="4:17" x14ac:dyDescent="0.25">
      <c r="D114" s="2"/>
      <c r="E114" s="2"/>
      <c r="Q114" s="3"/>
    </row>
    <row r="115" spans="4:17" x14ac:dyDescent="0.25">
      <c r="D115" s="2"/>
      <c r="E115" s="2"/>
      <c r="Q115" s="3"/>
    </row>
    <row r="116" spans="4:17" x14ac:dyDescent="0.25">
      <c r="D116" s="2"/>
      <c r="E116" s="2"/>
      <c r="Q116" s="3"/>
    </row>
    <row r="117" spans="4:17" x14ac:dyDescent="0.25">
      <c r="D117" s="2"/>
      <c r="E117" s="2"/>
      <c r="Q117" s="3"/>
    </row>
    <row r="118" spans="4:17" x14ac:dyDescent="0.25">
      <c r="D118" s="2"/>
      <c r="E118" s="2"/>
      <c r="Q118" s="3"/>
    </row>
    <row r="119" spans="4:17" x14ac:dyDescent="0.25">
      <c r="D119" s="2"/>
      <c r="E119" s="2"/>
      <c r="Q119" s="3"/>
    </row>
    <row r="120" spans="4:17" x14ac:dyDescent="0.25">
      <c r="D120" s="2"/>
      <c r="E120" s="2"/>
      <c r="Q120" s="3"/>
    </row>
    <row r="121" spans="4:17" x14ac:dyDescent="0.25">
      <c r="D121" s="2"/>
      <c r="E121" s="2"/>
      <c r="Q121" s="3"/>
    </row>
    <row r="122" spans="4:17" x14ac:dyDescent="0.25">
      <c r="D122" s="2"/>
      <c r="E122" s="2"/>
      <c r="Q122" s="3"/>
    </row>
    <row r="123" spans="4:17" x14ac:dyDescent="0.25">
      <c r="D123" s="2"/>
      <c r="E123" s="2"/>
      <c r="Q123" s="3"/>
    </row>
    <row r="124" spans="4:17" x14ac:dyDescent="0.25">
      <c r="D124" s="2"/>
      <c r="E124" s="2"/>
      <c r="Q124" s="3"/>
    </row>
    <row r="125" spans="4:17" x14ac:dyDescent="0.25">
      <c r="D125" s="2"/>
      <c r="E125" s="2"/>
      <c r="Q125" s="3"/>
    </row>
    <row r="126" spans="4:17" x14ac:dyDescent="0.25">
      <c r="D126" s="2"/>
      <c r="E126" s="2"/>
      <c r="Q126" s="3"/>
    </row>
    <row r="127" spans="4:17" x14ac:dyDescent="0.25">
      <c r="D127" s="2"/>
      <c r="E127" s="2"/>
      <c r="Q127" s="3"/>
    </row>
    <row r="128" spans="4:17" x14ac:dyDescent="0.25">
      <c r="D128" s="2"/>
      <c r="E128" s="2"/>
      <c r="Q128" s="3"/>
    </row>
    <row r="129" spans="4:17" x14ac:dyDescent="0.25">
      <c r="D129" s="2"/>
      <c r="E129" s="2"/>
      <c r="Q129" s="3"/>
    </row>
    <row r="130" spans="4:17" x14ac:dyDescent="0.25">
      <c r="D130" s="2"/>
      <c r="E130" s="2"/>
      <c r="Q130" s="3"/>
    </row>
    <row r="131" spans="4:17" x14ac:dyDescent="0.25">
      <c r="D131" s="2"/>
      <c r="E131" s="2"/>
      <c r="Q131" s="3"/>
    </row>
    <row r="132" spans="4:17" x14ac:dyDescent="0.25">
      <c r="D132" s="2"/>
      <c r="E132" s="2"/>
      <c r="Q132" s="3"/>
    </row>
    <row r="133" spans="4:17" x14ac:dyDescent="0.25">
      <c r="D133" s="2"/>
      <c r="E133" s="2"/>
      <c r="Q133" s="3"/>
    </row>
    <row r="134" spans="4:17" x14ac:dyDescent="0.25">
      <c r="D134" s="2"/>
      <c r="E134" s="2"/>
      <c r="Q134" s="3"/>
    </row>
    <row r="135" spans="4:17" x14ac:dyDescent="0.25">
      <c r="D135" s="2"/>
      <c r="E135" s="2"/>
      <c r="Q135" s="3"/>
    </row>
    <row r="136" spans="4:17" x14ac:dyDescent="0.25">
      <c r="D136" s="2"/>
      <c r="E136" s="2"/>
      <c r="Q136" s="3"/>
    </row>
    <row r="137" spans="4:17" x14ac:dyDescent="0.25">
      <c r="D137" s="2"/>
      <c r="E137" s="2"/>
      <c r="Q137" s="3"/>
    </row>
    <row r="138" spans="4:17" x14ac:dyDescent="0.25">
      <c r="D138" s="2"/>
      <c r="E138" s="2"/>
      <c r="Q138" s="3"/>
    </row>
    <row r="139" spans="4:17" x14ac:dyDescent="0.25">
      <c r="D139" s="2"/>
      <c r="E139" s="2"/>
      <c r="Q139" s="3"/>
    </row>
    <row r="140" spans="4:17" x14ac:dyDescent="0.25">
      <c r="D140" s="2"/>
      <c r="E140" s="2"/>
      <c r="Q140" s="3"/>
    </row>
    <row r="141" spans="4:17" x14ac:dyDescent="0.25">
      <c r="D141" s="2"/>
      <c r="E141" s="2"/>
      <c r="Q141" s="3"/>
    </row>
    <row r="142" spans="4:17" x14ac:dyDescent="0.25">
      <c r="D142" s="2"/>
      <c r="E142" s="2"/>
      <c r="Q142" s="3"/>
    </row>
    <row r="143" spans="4:17" x14ac:dyDescent="0.25">
      <c r="D143" s="2"/>
      <c r="E143" s="2"/>
      <c r="Q143" s="3"/>
    </row>
    <row r="144" spans="4:17" x14ac:dyDescent="0.25">
      <c r="D144" s="2"/>
      <c r="E144" s="2"/>
      <c r="Q144" s="3"/>
    </row>
    <row r="145" spans="4:17" x14ac:dyDescent="0.25">
      <c r="D145" s="2"/>
      <c r="E145" s="2"/>
      <c r="Q145" s="3"/>
    </row>
    <row r="146" spans="4:17" x14ac:dyDescent="0.25">
      <c r="D146" s="2"/>
      <c r="E146" s="2"/>
      <c r="Q146" s="3"/>
    </row>
    <row r="147" spans="4:17" x14ac:dyDescent="0.25">
      <c r="D147" s="2"/>
      <c r="E147" s="2"/>
      <c r="Q147" s="3"/>
    </row>
    <row r="148" spans="4:17" x14ac:dyDescent="0.25">
      <c r="D148" s="2"/>
      <c r="E148" s="2"/>
      <c r="Q148" s="3"/>
    </row>
    <row r="149" spans="4:17" x14ac:dyDescent="0.25">
      <c r="D149" s="2"/>
      <c r="E149" s="2"/>
      <c r="Q149" s="3"/>
    </row>
    <row r="150" spans="4:17" x14ac:dyDescent="0.25">
      <c r="D150" s="2"/>
      <c r="E150" s="2"/>
      <c r="Q150" s="3"/>
    </row>
    <row r="151" spans="4:17" x14ac:dyDescent="0.25">
      <c r="D151" s="2"/>
      <c r="E151" s="2"/>
      <c r="Q151" s="3"/>
    </row>
    <row r="152" spans="4:17" x14ac:dyDescent="0.25">
      <c r="D152" s="2"/>
      <c r="E152" s="2"/>
      <c r="Q152" s="3"/>
    </row>
    <row r="153" spans="4:17" x14ac:dyDescent="0.25">
      <c r="D153" s="2"/>
      <c r="E153" s="2"/>
      <c r="Q153" s="3"/>
    </row>
    <row r="154" spans="4:17" x14ac:dyDescent="0.25">
      <c r="D154" s="2"/>
      <c r="E154" s="2"/>
      <c r="Q154" s="3"/>
    </row>
    <row r="155" spans="4:17" x14ac:dyDescent="0.25">
      <c r="D155" s="2"/>
      <c r="E155" s="2"/>
      <c r="Q155" s="3"/>
    </row>
    <row r="156" spans="4:17" x14ac:dyDescent="0.25">
      <c r="D156" s="2"/>
      <c r="E156" s="2"/>
      <c r="Q156" s="3"/>
    </row>
    <row r="157" spans="4:17" x14ac:dyDescent="0.25">
      <c r="D157" s="2"/>
      <c r="E157" s="2"/>
      <c r="Q157" s="3"/>
    </row>
    <row r="158" spans="4:17" x14ac:dyDescent="0.25">
      <c r="D158" s="2"/>
      <c r="E158" s="2"/>
      <c r="Q158" s="3"/>
    </row>
    <row r="159" spans="4:17" x14ac:dyDescent="0.25">
      <c r="D159" s="2"/>
      <c r="E159" s="2"/>
      <c r="Q159" s="3"/>
    </row>
    <row r="160" spans="4:17" x14ac:dyDescent="0.25">
      <c r="D160" s="2"/>
      <c r="E160" s="2"/>
      <c r="Q160" s="3"/>
    </row>
    <row r="161" spans="4:17" x14ac:dyDescent="0.25">
      <c r="D161" s="2"/>
      <c r="E161" s="2"/>
      <c r="Q161" s="3"/>
    </row>
    <row r="162" spans="4:17" x14ac:dyDescent="0.25">
      <c r="D162" s="2"/>
      <c r="E162" s="2"/>
      <c r="Q162" s="3"/>
    </row>
    <row r="163" spans="4:17" x14ac:dyDescent="0.25">
      <c r="D163" s="2"/>
      <c r="E163" s="2"/>
      <c r="Q163" s="3"/>
    </row>
    <row r="164" spans="4:17" x14ac:dyDescent="0.25">
      <c r="D164" s="2"/>
      <c r="E164" s="2"/>
      <c r="Q164" s="3"/>
    </row>
    <row r="165" spans="4:17" x14ac:dyDescent="0.25">
      <c r="D165" s="2"/>
      <c r="E165" s="2"/>
      <c r="Q165" s="3"/>
    </row>
    <row r="166" spans="4:17" x14ac:dyDescent="0.25">
      <c r="D166" s="2"/>
      <c r="E166" s="2"/>
      <c r="Q166" s="3"/>
    </row>
    <row r="167" spans="4:17" x14ac:dyDescent="0.25">
      <c r="D167" s="2"/>
      <c r="E167" s="2"/>
      <c r="Q167" s="3"/>
    </row>
    <row r="168" spans="4:17" x14ac:dyDescent="0.25">
      <c r="D168" s="2"/>
      <c r="E168" s="2"/>
      <c r="Q168" s="3"/>
    </row>
    <row r="169" spans="4:17" x14ac:dyDescent="0.25">
      <c r="D169" s="2"/>
      <c r="E169" s="2"/>
      <c r="Q169" s="3"/>
    </row>
    <row r="170" spans="4:17" x14ac:dyDescent="0.25">
      <c r="D170" s="2"/>
      <c r="E170" s="2"/>
      <c r="Q170" s="3"/>
    </row>
    <row r="171" spans="4:17" x14ac:dyDescent="0.25">
      <c r="D171" s="2"/>
      <c r="E171" s="2"/>
      <c r="Q171" s="3"/>
    </row>
    <row r="172" spans="4:17" x14ac:dyDescent="0.25">
      <c r="D172" s="2"/>
      <c r="E172" s="2"/>
      <c r="Q172" s="3"/>
    </row>
    <row r="173" spans="4:17" x14ac:dyDescent="0.25">
      <c r="D173" s="2"/>
      <c r="E173" s="2"/>
      <c r="Q173" s="3"/>
    </row>
    <row r="174" spans="4:17" x14ac:dyDescent="0.25">
      <c r="D174" s="2"/>
      <c r="E174" s="2"/>
      <c r="Q174" s="3"/>
    </row>
    <row r="175" spans="4:17" x14ac:dyDescent="0.25">
      <c r="D175" s="2"/>
      <c r="E175" s="2"/>
      <c r="Q175" s="3"/>
    </row>
    <row r="176" spans="4:17" x14ac:dyDescent="0.25">
      <c r="D176" s="2"/>
      <c r="E176" s="2"/>
      <c r="Q176" s="3"/>
    </row>
    <row r="177" spans="4:17" x14ac:dyDescent="0.25">
      <c r="D177" s="2"/>
      <c r="E177" s="2"/>
      <c r="Q177" s="3"/>
    </row>
    <row r="178" spans="4:17" x14ac:dyDescent="0.25">
      <c r="D178" s="2"/>
      <c r="E178" s="2"/>
      <c r="Q178" s="3"/>
    </row>
    <row r="179" spans="4:17" x14ac:dyDescent="0.25">
      <c r="D179" s="2"/>
      <c r="E179" s="2"/>
      <c r="Q179" s="3"/>
    </row>
    <row r="180" spans="4:17" x14ac:dyDescent="0.25">
      <c r="D180" s="2"/>
      <c r="E180" s="2"/>
      <c r="Q180" s="3"/>
    </row>
    <row r="181" spans="4:17" x14ac:dyDescent="0.25">
      <c r="D181" s="2"/>
      <c r="E181" s="2"/>
      <c r="Q181" s="3"/>
    </row>
    <row r="182" spans="4:17" x14ac:dyDescent="0.25">
      <c r="D182" s="2"/>
      <c r="E182" s="2"/>
      <c r="Q182" s="3"/>
    </row>
    <row r="183" spans="4:17" x14ac:dyDescent="0.25">
      <c r="D183" s="2"/>
      <c r="E183" s="2"/>
      <c r="Q183" s="3"/>
    </row>
    <row r="184" spans="4:17" x14ac:dyDescent="0.25">
      <c r="D184" s="2"/>
      <c r="E184" s="2"/>
      <c r="Q184" s="3"/>
    </row>
    <row r="185" spans="4:17" x14ac:dyDescent="0.25">
      <c r="D185" s="2"/>
      <c r="E185" s="2"/>
      <c r="Q185" s="3"/>
    </row>
    <row r="186" spans="4:17" x14ac:dyDescent="0.25">
      <c r="D186" s="2"/>
      <c r="E186" s="2"/>
      <c r="Q186" s="3"/>
    </row>
    <row r="187" spans="4:17" x14ac:dyDescent="0.25">
      <c r="D187" s="2"/>
      <c r="E187" s="2"/>
      <c r="Q187" s="3"/>
    </row>
    <row r="188" spans="4:17" x14ac:dyDescent="0.25">
      <c r="D188" s="2"/>
      <c r="E188" s="2"/>
      <c r="Q188" s="3"/>
    </row>
    <row r="189" spans="4:17" x14ac:dyDescent="0.25">
      <c r="D189" s="2"/>
      <c r="E189" s="2"/>
      <c r="Q189" s="3"/>
    </row>
    <row r="190" spans="4:17" x14ac:dyDescent="0.25">
      <c r="D190" s="2"/>
      <c r="E190" s="2"/>
      <c r="Q190" s="3"/>
    </row>
    <row r="191" spans="4:17" x14ac:dyDescent="0.25">
      <c r="D191" s="2"/>
      <c r="E191" s="2"/>
      <c r="Q191" s="3"/>
    </row>
    <row r="192" spans="4:17" x14ac:dyDescent="0.25">
      <c r="D192" s="2"/>
      <c r="E192" s="2"/>
      <c r="Q192" s="3"/>
    </row>
    <row r="193" spans="4:17" x14ac:dyDescent="0.25">
      <c r="D193" s="2"/>
      <c r="E193" s="2"/>
      <c r="Q193" s="3"/>
    </row>
    <row r="194" spans="4:17" x14ac:dyDescent="0.25">
      <c r="D194" s="2"/>
      <c r="E194" s="2"/>
      <c r="Q194" s="3"/>
    </row>
    <row r="195" spans="4:17" x14ac:dyDescent="0.25">
      <c r="D195" s="2"/>
      <c r="E195" s="2"/>
      <c r="Q195" s="3"/>
    </row>
    <row r="196" spans="4:17" x14ac:dyDescent="0.25">
      <c r="D196" s="2"/>
      <c r="E196" s="2"/>
      <c r="Q196" s="3"/>
    </row>
    <row r="197" spans="4:17" x14ac:dyDescent="0.25">
      <c r="D197" s="2"/>
      <c r="E197" s="2"/>
      <c r="Q197" s="3"/>
    </row>
    <row r="198" spans="4:17" x14ac:dyDescent="0.25">
      <c r="D198" s="2"/>
      <c r="E198" s="2"/>
      <c r="Q198" s="3"/>
    </row>
    <row r="199" spans="4:17" x14ac:dyDescent="0.25">
      <c r="D199" s="2"/>
      <c r="E199" s="2"/>
      <c r="Q199" s="3"/>
    </row>
    <row r="200" spans="4:17" x14ac:dyDescent="0.25">
      <c r="D200" s="2"/>
      <c r="E200" s="2"/>
      <c r="Q200" s="3"/>
    </row>
    <row r="201" spans="4:17" x14ac:dyDescent="0.25">
      <c r="D201" s="2"/>
      <c r="E201" s="2"/>
      <c r="Q201" s="3"/>
    </row>
    <row r="202" spans="4:17" x14ac:dyDescent="0.25">
      <c r="D202" s="2"/>
      <c r="E202" s="2"/>
      <c r="Q202" s="3"/>
    </row>
    <row r="203" spans="4:17" x14ac:dyDescent="0.25">
      <c r="D203" s="2"/>
      <c r="E203" s="2"/>
      <c r="Q203" s="3"/>
    </row>
    <row r="204" spans="4:17" x14ac:dyDescent="0.25">
      <c r="D204" s="2"/>
      <c r="E204" s="2"/>
      <c r="Q204" s="3"/>
    </row>
    <row r="205" spans="4:17" x14ac:dyDescent="0.25">
      <c r="D205" s="2"/>
      <c r="E205" s="2"/>
      <c r="Q205" s="3"/>
    </row>
    <row r="206" spans="4:17" x14ac:dyDescent="0.25">
      <c r="D206" s="2"/>
      <c r="E206" s="2"/>
      <c r="Q206" s="3"/>
    </row>
    <row r="207" spans="4:17" x14ac:dyDescent="0.25">
      <c r="D207" s="2"/>
      <c r="E207" s="2"/>
      <c r="Q207" s="3"/>
    </row>
    <row r="208" spans="4:17" x14ac:dyDescent="0.25">
      <c r="D208" s="2"/>
      <c r="E208" s="2"/>
      <c r="Q208" s="3"/>
    </row>
    <row r="209" spans="4:17" x14ac:dyDescent="0.25">
      <c r="D209" s="2"/>
      <c r="E209" s="2"/>
      <c r="Q209" s="3"/>
    </row>
    <row r="210" spans="4:17" x14ac:dyDescent="0.25">
      <c r="D210" s="2"/>
      <c r="E210" s="2"/>
      <c r="Q210" s="3"/>
    </row>
    <row r="211" spans="4:17" x14ac:dyDescent="0.25">
      <c r="D211" s="2"/>
      <c r="E211" s="2"/>
      <c r="Q211" s="3"/>
    </row>
    <row r="212" spans="4:17" x14ac:dyDescent="0.25">
      <c r="D212" s="2"/>
      <c r="E212" s="2"/>
      <c r="Q212" s="3"/>
    </row>
    <row r="213" spans="4:17" x14ac:dyDescent="0.25">
      <c r="D213" s="2"/>
      <c r="E213" s="2"/>
      <c r="Q213" s="3"/>
    </row>
    <row r="214" spans="4:17" x14ac:dyDescent="0.25">
      <c r="D214" s="2"/>
      <c r="E214" s="2"/>
      <c r="Q214" s="3"/>
    </row>
    <row r="215" spans="4:17" x14ac:dyDescent="0.25">
      <c r="D215" s="2"/>
      <c r="E215" s="2"/>
      <c r="Q215" s="3"/>
    </row>
    <row r="216" spans="4:17" x14ac:dyDescent="0.25">
      <c r="D216" s="2"/>
      <c r="E216" s="2"/>
      <c r="Q216" s="3"/>
    </row>
    <row r="217" spans="4:17" x14ac:dyDescent="0.25">
      <c r="D217" s="2"/>
      <c r="E217" s="2"/>
      <c r="Q217" s="3"/>
    </row>
    <row r="218" spans="4:17" x14ac:dyDescent="0.25">
      <c r="D218" s="2"/>
      <c r="E218" s="2"/>
      <c r="Q218" s="3"/>
    </row>
    <row r="219" spans="4:17" x14ac:dyDescent="0.25">
      <c r="D219" s="2"/>
      <c r="E219" s="2"/>
      <c r="Q219" s="3"/>
    </row>
    <row r="220" spans="4:17" x14ac:dyDescent="0.25">
      <c r="D220" s="2"/>
      <c r="E220" s="2"/>
      <c r="Q220" s="3"/>
    </row>
    <row r="221" spans="4:17" x14ac:dyDescent="0.25">
      <c r="D221" s="2"/>
      <c r="E221" s="2"/>
      <c r="Q221" s="3"/>
    </row>
    <row r="222" spans="4:17" x14ac:dyDescent="0.25">
      <c r="D222" s="2"/>
      <c r="E222" s="2"/>
      <c r="Q222" s="3"/>
    </row>
    <row r="223" spans="4:17" x14ac:dyDescent="0.25">
      <c r="D223" s="2"/>
      <c r="E223" s="2"/>
      <c r="Q223" s="3"/>
    </row>
    <row r="224" spans="4:17" x14ac:dyDescent="0.25">
      <c r="D224" s="2"/>
      <c r="E224" s="2"/>
      <c r="Q224" s="3"/>
    </row>
    <row r="225" spans="4:17" x14ac:dyDescent="0.25">
      <c r="D225" s="2"/>
      <c r="E225" s="2"/>
      <c r="Q225" s="3"/>
    </row>
    <row r="226" spans="4:17" x14ac:dyDescent="0.25">
      <c r="D226" s="2"/>
      <c r="E226" s="2"/>
      <c r="Q226" s="3"/>
    </row>
    <row r="227" spans="4:17" x14ac:dyDescent="0.25">
      <c r="D227" s="2"/>
      <c r="E227" s="2"/>
      <c r="Q227" s="3"/>
    </row>
    <row r="228" spans="4:17" x14ac:dyDescent="0.25">
      <c r="D228" s="2"/>
      <c r="E228" s="2"/>
      <c r="Q228" s="3"/>
    </row>
    <row r="229" spans="4:17" x14ac:dyDescent="0.25">
      <c r="D229" s="2"/>
      <c r="E229" s="2"/>
      <c r="Q229" s="3"/>
    </row>
    <row r="230" spans="4:17" x14ac:dyDescent="0.25">
      <c r="D230" s="2"/>
      <c r="E230" s="2"/>
      <c r="Q230" s="3"/>
    </row>
    <row r="231" spans="4:17" x14ac:dyDescent="0.25">
      <c r="D231" s="2"/>
      <c r="E231" s="2"/>
      <c r="Q231" s="3"/>
    </row>
    <row r="232" spans="4:17" x14ac:dyDescent="0.25">
      <c r="D232" s="2"/>
      <c r="E232" s="2"/>
      <c r="Q232" s="3"/>
    </row>
    <row r="233" spans="4:17" x14ac:dyDescent="0.25">
      <c r="D233" s="2"/>
      <c r="E233" s="2"/>
      <c r="Q233" s="3"/>
    </row>
    <row r="234" spans="4:17" x14ac:dyDescent="0.25">
      <c r="D234" s="2"/>
      <c r="E234" s="2"/>
      <c r="Q234" s="3"/>
    </row>
    <row r="235" spans="4:17" x14ac:dyDescent="0.25">
      <c r="D235" s="2"/>
      <c r="E235" s="2"/>
      <c r="Q235" s="3"/>
    </row>
    <row r="236" spans="4:17" x14ac:dyDescent="0.25">
      <c r="D236" s="2"/>
      <c r="E236" s="2"/>
      <c r="Q236" s="3"/>
    </row>
    <row r="237" spans="4:17" x14ac:dyDescent="0.25">
      <c r="D237" s="2"/>
      <c r="E237" s="2"/>
      <c r="Q237" s="3"/>
    </row>
    <row r="238" spans="4:17" x14ac:dyDescent="0.25">
      <c r="D238" s="2"/>
      <c r="E238" s="2"/>
      <c r="Q238" s="3"/>
    </row>
    <row r="239" spans="4:17" x14ac:dyDescent="0.25">
      <c r="D239" s="2"/>
      <c r="E239" s="2"/>
      <c r="Q239" s="3"/>
    </row>
    <row r="240" spans="4:17" x14ac:dyDescent="0.25">
      <c r="D240" s="2"/>
      <c r="E240" s="2"/>
      <c r="Q240" s="3"/>
    </row>
    <row r="241" spans="4:17" x14ac:dyDescent="0.25">
      <c r="D241" s="2"/>
      <c r="E241" s="2"/>
      <c r="Q241" s="3"/>
    </row>
    <row r="242" spans="4:17" x14ac:dyDescent="0.25">
      <c r="D242" s="2"/>
      <c r="E242" s="2"/>
      <c r="Q242" s="3"/>
    </row>
    <row r="243" spans="4:17" x14ac:dyDescent="0.25">
      <c r="D243" s="2"/>
      <c r="E243" s="2"/>
      <c r="Q243" s="3"/>
    </row>
    <row r="244" spans="4:17" x14ac:dyDescent="0.25">
      <c r="D244" s="2"/>
      <c r="E244" s="2"/>
      <c r="Q244" s="3"/>
    </row>
    <row r="245" spans="4:17" x14ac:dyDescent="0.25">
      <c r="D245" s="2"/>
      <c r="E245" s="2"/>
      <c r="Q245" s="3"/>
    </row>
    <row r="246" spans="4:17" x14ac:dyDescent="0.25">
      <c r="D246" s="2"/>
      <c r="E246" s="2"/>
      <c r="Q246" s="3"/>
    </row>
    <row r="247" spans="4:17" x14ac:dyDescent="0.25">
      <c r="D247" s="2"/>
      <c r="E247" s="2"/>
      <c r="Q247" s="3"/>
    </row>
    <row r="248" spans="4:17" x14ac:dyDescent="0.25">
      <c r="D248" s="2"/>
      <c r="E248" s="2"/>
      <c r="Q248" s="3"/>
    </row>
    <row r="249" spans="4:17" x14ac:dyDescent="0.25">
      <c r="D249" s="2"/>
      <c r="E249" s="2"/>
      <c r="Q249" s="3"/>
    </row>
    <row r="250" spans="4:17" x14ac:dyDescent="0.25">
      <c r="D250" s="2"/>
      <c r="E250" s="2"/>
      <c r="Q250" s="3"/>
    </row>
    <row r="251" spans="4:17" x14ac:dyDescent="0.25">
      <c r="D251" s="2"/>
      <c r="E251" s="2"/>
      <c r="Q251" s="3"/>
    </row>
    <row r="252" spans="4:17" x14ac:dyDescent="0.25">
      <c r="D252" s="2"/>
      <c r="E252" s="2"/>
      <c r="Q252" s="3"/>
    </row>
    <row r="253" spans="4:17" x14ac:dyDescent="0.25">
      <c r="D253" s="2"/>
      <c r="E253" s="2"/>
      <c r="Q253" s="3"/>
    </row>
    <row r="254" spans="4:17" x14ac:dyDescent="0.25">
      <c r="D254" s="2"/>
      <c r="E254" s="2"/>
      <c r="Q254" s="3"/>
    </row>
    <row r="255" spans="4:17" x14ac:dyDescent="0.25">
      <c r="D255" s="2"/>
      <c r="E255" s="2"/>
      <c r="Q255" s="3"/>
    </row>
    <row r="256" spans="4:17" x14ac:dyDescent="0.25">
      <c r="D256" s="2"/>
      <c r="E256" s="2"/>
      <c r="Q256" s="3"/>
    </row>
    <row r="257" spans="4:17" x14ac:dyDescent="0.25">
      <c r="D257" s="2"/>
      <c r="E257" s="2"/>
      <c r="Q257" s="3"/>
    </row>
    <row r="258" spans="4:17" x14ac:dyDescent="0.25">
      <c r="D258" s="2"/>
      <c r="E258" s="2"/>
      <c r="Q258" s="3"/>
    </row>
    <row r="259" spans="4:17" x14ac:dyDescent="0.25">
      <c r="D259" s="2"/>
      <c r="E259" s="2"/>
      <c r="Q259" s="3"/>
    </row>
    <row r="260" spans="4:17" x14ac:dyDescent="0.25">
      <c r="D260" s="2"/>
      <c r="E260" s="2"/>
      <c r="Q260" s="3"/>
    </row>
    <row r="261" spans="4:17" x14ac:dyDescent="0.25">
      <c r="D261" s="2"/>
      <c r="E261" s="2"/>
      <c r="Q261" s="3"/>
    </row>
    <row r="262" spans="4:17" x14ac:dyDescent="0.25">
      <c r="D262" s="2"/>
      <c r="E262" s="2"/>
      <c r="Q262" s="3"/>
    </row>
    <row r="263" spans="4:17" x14ac:dyDescent="0.25">
      <c r="D263" s="2"/>
      <c r="E263" s="2"/>
      <c r="Q263" s="3"/>
    </row>
    <row r="264" spans="4:17" x14ac:dyDescent="0.25">
      <c r="D264" s="2"/>
      <c r="E264" s="2"/>
      <c r="Q264" s="3"/>
    </row>
    <row r="265" spans="4:17" x14ac:dyDescent="0.25">
      <c r="D265" s="2"/>
      <c r="E265" s="2"/>
      <c r="Q265" s="3"/>
    </row>
    <row r="266" spans="4:17" x14ac:dyDescent="0.25">
      <c r="D266" s="2"/>
      <c r="E266" s="2"/>
      <c r="Q266" s="3"/>
    </row>
    <row r="267" spans="4:17" x14ac:dyDescent="0.25">
      <c r="D267" s="2"/>
      <c r="E267" s="2"/>
      <c r="Q267" s="3"/>
    </row>
    <row r="268" spans="4:17" x14ac:dyDescent="0.25">
      <c r="D268" s="2"/>
      <c r="E268" s="2"/>
      <c r="Q268" s="3"/>
    </row>
    <row r="269" spans="4:17" x14ac:dyDescent="0.25">
      <c r="D269" s="2"/>
      <c r="E269" s="2"/>
      <c r="Q269" s="3"/>
    </row>
    <row r="270" spans="4:17" x14ac:dyDescent="0.25">
      <c r="D270" s="2"/>
      <c r="E270" s="2"/>
      <c r="Q270" s="3"/>
    </row>
    <row r="271" spans="4:17" x14ac:dyDescent="0.25">
      <c r="D271" s="2"/>
      <c r="E271" s="2"/>
      <c r="Q271" s="3"/>
    </row>
    <row r="272" spans="4:17" x14ac:dyDescent="0.25">
      <c r="D272" s="2"/>
      <c r="E272" s="2"/>
      <c r="Q272" s="3"/>
    </row>
    <row r="273" spans="4:17" x14ac:dyDescent="0.25">
      <c r="D273" s="2"/>
      <c r="E273" s="2"/>
      <c r="Q273" s="3"/>
    </row>
    <row r="274" spans="4:17" x14ac:dyDescent="0.25">
      <c r="D274" s="2"/>
      <c r="E274" s="2"/>
      <c r="Q274" s="3"/>
    </row>
    <row r="275" spans="4:17" x14ac:dyDescent="0.25">
      <c r="D275" s="2"/>
      <c r="E275" s="2"/>
      <c r="Q275" s="3"/>
    </row>
    <row r="276" spans="4:17" x14ac:dyDescent="0.25">
      <c r="D276" s="2"/>
      <c r="E276" s="2"/>
      <c r="Q276" s="3"/>
    </row>
    <row r="277" spans="4:17" x14ac:dyDescent="0.25">
      <c r="D277" s="2"/>
      <c r="E277" s="2"/>
      <c r="Q277" s="3"/>
    </row>
    <row r="278" spans="4:17" x14ac:dyDescent="0.25">
      <c r="D278" s="2"/>
      <c r="E278" s="2"/>
      <c r="Q278" s="3"/>
    </row>
    <row r="279" spans="4:17" x14ac:dyDescent="0.25">
      <c r="D279" s="2"/>
      <c r="E279" s="2"/>
      <c r="Q279" s="3"/>
    </row>
    <row r="280" spans="4:17" x14ac:dyDescent="0.25">
      <c r="D280" s="2"/>
      <c r="E280" s="2"/>
      <c r="Q280" s="3"/>
    </row>
    <row r="281" spans="4:17" x14ac:dyDescent="0.25">
      <c r="D281" s="2"/>
      <c r="E281" s="2"/>
      <c r="Q281" s="3"/>
    </row>
    <row r="282" spans="4:17" x14ac:dyDescent="0.25">
      <c r="D282" s="2"/>
      <c r="E282" s="2"/>
      <c r="Q282" s="3"/>
    </row>
    <row r="283" spans="4:17" x14ac:dyDescent="0.25">
      <c r="D283" s="2"/>
      <c r="E283" s="2"/>
      <c r="Q283" s="3"/>
    </row>
    <row r="284" spans="4:17" x14ac:dyDescent="0.25">
      <c r="D284" s="2"/>
      <c r="E284" s="2"/>
      <c r="Q284" s="3"/>
    </row>
    <row r="285" spans="4:17" x14ac:dyDescent="0.25">
      <c r="D285" s="2"/>
      <c r="E285" s="2"/>
      <c r="Q285" s="3"/>
    </row>
    <row r="286" spans="4:17" x14ac:dyDescent="0.25">
      <c r="D286" s="2"/>
      <c r="E286" s="2"/>
      <c r="Q286" s="3"/>
    </row>
    <row r="287" spans="4:17" x14ac:dyDescent="0.25">
      <c r="D287" s="2"/>
      <c r="E287" s="2"/>
      <c r="Q287" s="3"/>
    </row>
    <row r="288" spans="4:17" x14ac:dyDescent="0.25">
      <c r="D288" s="2"/>
      <c r="E288" s="2"/>
      <c r="Q288" s="3"/>
    </row>
    <row r="289" spans="4:17" x14ac:dyDescent="0.25">
      <c r="D289" s="2"/>
      <c r="E289" s="2"/>
      <c r="Q289" s="3"/>
    </row>
    <row r="290" spans="4:17" x14ac:dyDescent="0.25">
      <c r="D290" s="2"/>
      <c r="E290" s="2"/>
      <c r="Q290" s="3"/>
    </row>
    <row r="291" spans="4:17" x14ac:dyDescent="0.25">
      <c r="D291" s="2"/>
      <c r="E291" s="2"/>
      <c r="Q291" s="3"/>
    </row>
    <row r="292" spans="4:17" x14ac:dyDescent="0.25">
      <c r="D292" s="2"/>
      <c r="E292" s="2"/>
      <c r="Q292" s="3"/>
    </row>
    <row r="293" spans="4:17" x14ac:dyDescent="0.25">
      <c r="D293" s="2"/>
      <c r="E293" s="2"/>
      <c r="Q293" s="3"/>
    </row>
    <row r="294" spans="4:17" x14ac:dyDescent="0.25">
      <c r="D294" s="2"/>
      <c r="E294" s="2"/>
      <c r="Q294" s="3"/>
    </row>
    <row r="295" spans="4:17" x14ac:dyDescent="0.25">
      <c r="D295" s="2"/>
      <c r="E295" s="2"/>
      <c r="Q295" s="3"/>
    </row>
    <row r="296" spans="4:17" x14ac:dyDescent="0.25">
      <c r="D296" s="2"/>
      <c r="E296" s="2"/>
      <c r="Q296" s="3"/>
    </row>
    <row r="297" spans="4:17" x14ac:dyDescent="0.25">
      <c r="D297" s="2"/>
      <c r="E297" s="2"/>
      <c r="Q297" s="3"/>
    </row>
    <row r="298" spans="4:17" x14ac:dyDescent="0.25">
      <c r="D298" s="2"/>
      <c r="E298" s="2"/>
      <c r="Q298" s="3"/>
    </row>
    <row r="299" spans="4:17" x14ac:dyDescent="0.25">
      <c r="D299" s="2"/>
      <c r="E299" s="2"/>
      <c r="Q299" s="3"/>
    </row>
    <row r="300" spans="4:17" x14ac:dyDescent="0.25">
      <c r="D300" s="2"/>
      <c r="E300" s="2"/>
      <c r="Q300" s="3"/>
    </row>
    <row r="301" spans="4:17" x14ac:dyDescent="0.25">
      <c r="D301" s="2"/>
      <c r="E301" s="2"/>
      <c r="Q301" s="3"/>
    </row>
    <row r="302" spans="4:17" x14ac:dyDescent="0.25">
      <c r="D302" s="2"/>
      <c r="E302" s="2"/>
      <c r="Q302" s="3"/>
    </row>
    <row r="303" spans="4:17" x14ac:dyDescent="0.25">
      <c r="D303" s="2"/>
      <c r="E303" s="2"/>
      <c r="Q303" s="3"/>
    </row>
    <row r="304" spans="4:17" x14ac:dyDescent="0.25">
      <c r="D304" s="2"/>
      <c r="E304" s="2"/>
      <c r="Q304" s="3"/>
    </row>
    <row r="305" spans="4:17" x14ac:dyDescent="0.25">
      <c r="D305" s="2"/>
      <c r="E305" s="2"/>
      <c r="Q305" s="3"/>
    </row>
    <row r="306" spans="4:17" x14ac:dyDescent="0.25">
      <c r="D306" s="2"/>
      <c r="E306" s="2"/>
      <c r="Q306" s="3"/>
    </row>
    <row r="307" spans="4:17" x14ac:dyDescent="0.25">
      <c r="D307" s="2"/>
      <c r="E307" s="2"/>
      <c r="Q307" s="3"/>
    </row>
    <row r="308" spans="4:17" x14ac:dyDescent="0.25">
      <c r="D308" s="2"/>
      <c r="E308" s="2"/>
      <c r="Q308" s="3"/>
    </row>
    <row r="309" spans="4:17" x14ac:dyDescent="0.25">
      <c r="D309" s="2"/>
      <c r="E309" s="2"/>
      <c r="Q309" s="3"/>
    </row>
    <row r="310" spans="4:17" x14ac:dyDescent="0.25">
      <c r="D310" s="2"/>
      <c r="E310" s="2"/>
      <c r="Q310" s="3"/>
    </row>
    <row r="311" spans="4:17" x14ac:dyDescent="0.25">
      <c r="D311" s="2"/>
      <c r="E311" s="2"/>
      <c r="Q311" s="3"/>
    </row>
    <row r="312" spans="4:17" x14ac:dyDescent="0.25">
      <c r="D312" s="2"/>
      <c r="E312" s="2"/>
      <c r="Q312" s="3"/>
    </row>
    <row r="313" spans="4:17" x14ac:dyDescent="0.25">
      <c r="D313" s="2"/>
      <c r="E313" s="2"/>
      <c r="Q313" s="3"/>
    </row>
    <row r="314" spans="4:17" x14ac:dyDescent="0.25">
      <c r="D314" s="2"/>
      <c r="E314" s="2"/>
      <c r="Q314" s="3"/>
    </row>
    <row r="315" spans="4:17" x14ac:dyDescent="0.25">
      <c r="D315" s="2"/>
      <c r="E315" s="2"/>
      <c r="Q315" s="3"/>
    </row>
    <row r="316" spans="4:17" x14ac:dyDescent="0.25">
      <c r="D316" s="2"/>
      <c r="E316" s="2"/>
      <c r="Q316" s="3"/>
    </row>
    <row r="317" spans="4:17" x14ac:dyDescent="0.25">
      <c r="D317" s="2"/>
      <c r="E317" s="2"/>
      <c r="Q317" s="3"/>
    </row>
    <row r="318" spans="4:17" x14ac:dyDescent="0.25">
      <c r="D318" s="2"/>
      <c r="E318" s="2"/>
      <c r="Q318" s="3"/>
    </row>
    <row r="319" spans="4:17" x14ac:dyDescent="0.25">
      <c r="D319" s="2"/>
      <c r="E319" s="2"/>
      <c r="Q319" s="3"/>
    </row>
    <row r="320" spans="4:17" x14ac:dyDescent="0.25">
      <c r="D320" s="2"/>
      <c r="E320" s="2"/>
      <c r="Q320" s="3"/>
    </row>
    <row r="321" spans="4:17" x14ac:dyDescent="0.25">
      <c r="D321" s="2"/>
      <c r="E321" s="2"/>
      <c r="Q321" s="3"/>
    </row>
    <row r="322" spans="4:17" x14ac:dyDescent="0.25">
      <c r="D322" s="2"/>
      <c r="E322" s="2"/>
      <c r="Q322" s="3"/>
    </row>
    <row r="323" spans="4:17" x14ac:dyDescent="0.25">
      <c r="D323" s="2"/>
      <c r="E323" s="2"/>
      <c r="Q323" s="3"/>
    </row>
    <row r="324" spans="4:17" x14ac:dyDescent="0.25">
      <c r="D324" s="2"/>
      <c r="E324" s="2"/>
      <c r="Q324" s="3"/>
    </row>
    <row r="325" spans="4:17" x14ac:dyDescent="0.25">
      <c r="D325" s="2"/>
      <c r="E325" s="2"/>
      <c r="Q325" s="3"/>
    </row>
    <row r="326" spans="4:17" x14ac:dyDescent="0.25">
      <c r="D326" s="2"/>
      <c r="E326" s="2"/>
      <c r="Q326" s="3"/>
    </row>
    <row r="327" spans="4:17" x14ac:dyDescent="0.25">
      <c r="D327" s="2"/>
      <c r="E327" s="2"/>
      <c r="Q327" s="3"/>
    </row>
    <row r="328" spans="4:17" x14ac:dyDescent="0.25">
      <c r="D328" s="2"/>
      <c r="E328" s="2"/>
      <c r="Q328" s="3"/>
    </row>
    <row r="329" spans="4:17" x14ac:dyDescent="0.25">
      <c r="D329" s="2"/>
      <c r="E329" s="2"/>
      <c r="Q329" s="3"/>
    </row>
    <row r="330" spans="4:17" x14ac:dyDescent="0.25">
      <c r="D330" s="2"/>
      <c r="E330" s="2"/>
      <c r="Q330" s="3"/>
    </row>
    <row r="331" spans="4:17" x14ac:dyDescent="0.25">
      <c r="D331" s="2"/>
      <c r="E331" s="2"/>
      <c r="Q331" s="3"/>
    </row>
    <row r="332" spans="4:17" x14ac:dyDescent="0.25">
      <c r="D332" s="2"/>
      <c r="E332" s="2"/>
      <c r="Q332" s="3"/>
    </row>
    <row r="333" spans="4:17" x14ac:dyDescent="0.25">
      <c r="D333" s="2"/>
      <c r="E333" s="2"/>
      <c r="Q333" s="3"/>
    </row>
    <row r="334" spans="4:17" x14ac:dyDescent="0.25">
      <c r="D334" s="2"/>
      <c r="E334" s="2"/>
      <c r="Q334" s="3"/>
    </row>
    <row r="335" spans="4:17" x14ac:dyDescent="0.25">
      <c r="D335" s="2"/>
      <c r="E335" s="2"/>
      <c r="Q335" s="3"/>
    </row>
    <row r="336" spans="4:17" x14ac:dyDescent="0.25">
      <c r="D336" s="2"/>
      <c r="E336" s="2"/>
      <c r="Q336" s="3"/>
    </row>
    <row r="337" spans="4:17" x14ac:dyDescent="0.25">
      <c r="D337" s="2"/>
      <c r="E337" s="2"/>
      <c r="Q337" s="3"/>
    </row>
    <row r="338" spans="4:17" x14ac:dyDescent="0.25">
      <c r="D338" s="2"/>
      <c r="E338" s="2"/>
      <c r="Q338" s="3"/>
    </row>
    <row r="339" spans="4:17" x14ac:dyDescent="0.25">
      <c r="D339" s="2"/>
      <c r="E339" s="2"/>
      <c r="Q339" s="3"/>
    </row>
    <row r="340" spans="4:17" x14ac:dyDescent="0.25">
      <c r="D340" s="2"/>
      <c r="E340" s="2"/>
      <c r="Q340" s="3"/>
    </row>
    <row r="341" spans="4:17" x14ac:dyDescent="0.25">
      <c r="D341" s="2"/>
      <c r="E341" s="2"/>
      <c r="Q341" s="3"/>
    </row>
    <row r="342" spans="4:17" x14ac:dyDescent="0.25">
      <c r="D342" s="2"/>
      <c r="E342" s="2"/>
      <c r="Q342" s="3"/>
    </row>
    <row r="343" spans="4:17" x14ac:dyDescent="0.25">
      <c r="D343" s="2"/>
      <c r="E343" s="2"/>
      <c r="Q343" s="3"/>
    </row>
    <row r="344" spans="4:17" x14ac:dyDescent="0.25">
      <c r="D344" s="2"/>
      <c r="E344" s="2"/>
      <c r="Q344" s="3"/>
    </row>
    <row r="345" spans="4:17" x14ac:dyDescent="0.25">
      <c r="D345" s="2"/>
      <c r="E345" s="2"/>
      <c r="Q345" s="3"/>
    </row>
    <row r="346" spans="4:17" x14ac:dyDescent="0.25">
      <c r="D346" s="2"/>
      <c r="E346" s="2"/>
      <c r="Q346" s="3"/>
    </row>
    <row r="347" spans="4:17" x14ac:dyDescent="0.25">
      <c r="D347" s="2"/>
      <c r="E347" s="2"/>
      <c r="Q347" s="3"/>
    </row>
    <row r="348" spans="4:17" x14ac:dyDescent="0.25">
      <c r="D348" s="2"/>
      <c r="E348" s="2"/>
      <c r="Q348" s="3"/>
    </row>
    <row r="349" spans="4:17" x14ac:dyDescent="0.25">
      <c r="D349" s="2"/>
      <c r="E349" s="2"/>
      <c r="Q349" s="3"/>
    </row>
    <row r="350" spans="4:17" x14ac:dyDescent="0.25">
      <c r="D350" s="2"/>
      <c r="E350" s="2"/>
      <c r="Q350" s="3"/>
    </row>
    <row r="351" spans="4:17" x14ac:dyDescent="0.25">
      <c r="D351" s="2"/>
      <c r="E351" s="2"/>
      <c r="Q351" s="3"/>
    </row>
    <row r="352" spans="4:17" x14ac:dyDescent="0.25">
      <c r="D352" s="2"/>
      <c r="E352" s="2"/>
      <c r="Q352" s="3"/>
    </row>
    <row r="353" spans="4:17" x14ac:dyDescent="0.25">
      <c r="D353" s="2"/>
      <c r="E353" s="2"/>
      <c r="Q353" s="3"/>
    </row>
    <row r="354" spans="4:17" x14ac:dyDescent="0.25">
      <c r="D354" s="2"/>
      <c r="E354" s="2"/>
      <c r="Q354" s="3"/>
    </row>
    <row r="355" spans="4:17" x14ac:dyDescent="0.25">
      <c r="D355" s="2"/>
      <c r="E355" s="2"/>
      <c r="Q355" s="3"/>
    </row>
    <row r="356" spans="4:17" x14ac:dyDescent="0.25">
      <c r="D356" s="2"/>
      <c r="E356" s="2"/>
      <c r="Q356" s="3"/>
    </row>
    <row r="357" spans="4:17" x14ac:dyDescent="0.25">
      <c r="D357" s="2"/>
      <c r="E357" s="2"/>
      <c r="Q357" s="3"/>
    </row>
    <row r="358" spans="4:17" x14ac:dyDescent="0.25">
      <c r="D358" s="2"/>
      <c r="E358" s="2"/>
      <c r="Q358" s="3"/>
    </row>
    <row r="359" spans="4:17" x14ac:dyDescent="0.25">
      <c r="D359" s="2"/>
      <c r="E359" s="2"/>
      <c r="Q359" s="3"/>
    </row>
    <row r="360" spans="4:17" x14ac:dyDescent="0.25">
      <c r="D360" s="2"/>
      <c r="E360" s="2"/>
      <c r="Q360" s="3"/>
    </row>
    <row r="361" spans="4:17" x14ac:dyDescent="0.25">
      <c r="D361" s="2"/>
      <c r="E361" s="2"/>
      <c r="Q361" s="3"/>
    </row>
    <row r="362" spans="4:17" x14ac:dyDescent="0.25">
      <c r="D362" s="2"/>
      <c r="E362" s="2"/>
      <c r="Q362" s="3"/>
    </row>
    <row r="363" spans="4:17" x14ac:dyDescent="0.25">
      <c r="D363" s="2"/>
      <c r="E363" s="2"/>
      <c r="Q363" s="3"/>
    </row>
    <row r="364" spans="4:17" x14ac:dyDescent="0.25">
      <c r="D364" s="2"/>
      <c r="E364" s="2"/>
      <c r="Q364" s="3"/>
    </row>
    <row r="365" spans="4:17" x14ac:dyDescent="0.25">
      <c r="D365" s="2"/>
      <c r="E365" s="2"/>
      <c r="Q365" s="3"/>
    </row>
    <row r="366" spans="4:17" x14ac:dyDescent="0.25">
      <c r="D366" s="2"/>
      <c r="E366" s="2"/>
      <c r="Q366" s="3"/>
    </row>
    <row r="367" spans="4:17" x14ac:dyDescent="0.25">
      <c r="D367" s="2"/>
      <c r="E367" s="2"/>
      <c r="Q367" s="3"/>
    </row>
    <row r="368" spans="4:17" x14ac:dyDescent="0.25">
      <c r="D368" s="2"/>
      <c r="E368" s="2"/>
      <c r="Q368" s="3"/>
    </row>
    <row r="369" spans="4:17" x14ac:dyDescent="0.25">
      <c r="D369" s="2"/>
      <c r="E369" s="2"/>
      <c r="Q369" s="3"/>
    </row>
    <row r="370" spans="4:17" x14ac:dyDescent="0.25">
      <c r="D370" s="2"/>
      <c r="E370" s="2"/>
      <c r="Q370" s="3"/>
    </row>
    <row r="371" spans="4:17" x14ac:dyDescent="0.25">
      <c r="D371" s="2"/>
      <c r="E371" s="2"/>
      <c r="Q371" s="3"/>
    </row>
    <row r="372" spans="4:17" x14ac:dyDescent="0.25">
      <c r="D372" s="2"/>
      <c r="E372" s="2"/>
      <c r="Q372" s="3"/>
    </row>
    <row r="373" spans="4:17" x14ac:dyDescent="0.25">
      <c r="D373" s="2"/>
      <c r="E373" s="2"/>
      <c r="Q373" s="3"/>
    </row>
    <row r="374" spans="4:17" x14ac:dyDescent="0.25">
      <c r="D374" s="2"/>
      <c r="E374" s="2"/>
      <c r="Q374" s="3"/>
    </row>
    <row r="375" spans="4:17" x14ac:dyDescent="0.25">
      <c r="D375" s="2"/>
      <c r="E375" s="2"/>
      <c r="Q375" s="3"/>
    </row>
    <row r="376" spans="4:17" x14ac:dyDescent="0.25">
      <c r="D376" s="2"/>
      <c r="E376" s="2"/>
      <c r="Q376" s="3"/>
    </row>
    <row r="377" spans="4:17" x14ac:dyDescent="0.25">
      <c r="D377" s="2"/>
      <c r="E377" s="2"/>
      <c r="Q377" s="3"/>
    </row>
    <row r="378" spans="4:17" x14ac:dyDescent="0.25">
      <c r="D378" s="2"/>
      <c r="E378" s="2"/>
      <c r="Q378" s="3"/>
    </row>
    <row r="379" spans="4:17" x14ac:dyDescent="0.25">
      <c r="D379" s="2"/>
      <c r="E379" s="2"/>
      <c r="Q379" s="3"/>
    </row>
    <row r="380" spans="4:17" x14ac:dyDescent="0.25">
      <c r="D380" s="2"/>
      <c r="E380" s="2"/>
      <c r="Q380" s="3"/>
    </row>
    <row r="381" spans="4:17" x14ac:dyDescent="0.25">
      <c r="D381" s="2"/>
      <c r="E381" s="2"/>
      <c r="Q381" s="3"/>
    </row>
    <row r="382" spans="4:17" x14ac:dyDescent="0.25">
      <c r="D382" s="2"/>
      <c r="E382" s="2"/>
      <c r="Q382" s="3"/>
    </row>
    <row r="383" spans="4:17" x14ac:dyDescent="0.25">
      <c r="D383" s="2"/>
      <c r="E383" s="2"/>
      <c r="Q383" s="3"/>
    </row>
    <row r="384" spans="4:17" x14ac:dyDescent="0.25">
      <c r="D384" s="2"/>
      <c r="E384" s="2"/>
      <c r="Q384" s="3"/>
    </row>
    <row r="385" spans="4:17" x14ac:dyDescent="0.25">
      <c r="D385" s="2"/>
      <c r="E385" s="2"/>
      <c r="Q385" s="3"/>
    </row>
    <row r="386" spans="4:17" x14ac:dyDescent="0.25">
      <c r="D386" s="2"/>
      <c r="E386" s="2"/>
      <c r="Q386" s="3"/>
    </row>
    <row r="387" spans="4:17" x14ac:dyDescent="0.25">
      <c r="D387" s="2"/>
      <c r="E387" s="2"/>
      <c r="Q387" s="3"/>
    </row>
    <row r="388" spans="4:17" x14ac:dyDescent="0.25">
      <c r="D388" s="2"/>
      <c r="E388" s="2"/>
      <c r="Q388" s="3"/>
    </row>
    <row r="389" spans="4:17" x14ac:dyDescent="0.25">
      <c r="D389" s="2"/>
      <c r="E389" s="2"/>
      <c r="Q389" s="3"/>
    </row>
    <row r="390" spans="4:17" x14ac:dyDescent="0.25">
      <c r="D390" s="2"/>
      <c r="E390" s="2"/>
      <c r="Q390" s="3"/>
    </row>
    <row r="391" spans="4:17" x14ac:dyDescent="0.25">
      <c r="D391" s="2"/>
      <c r="E391" s="2"/>
      <c r="Q391" s="3"/>
    </row>
    <row r="392" spans="4:17" x14ac:dyDescent="0.25">
      <c r="D392" s="2"/>
      <c r="E392" s="2"/>
      <c r="Q392" s="3"/>
    </row>
    <row r="393" spans="4:17" x14ac:dyDescent="0.25">
      <c r="D393" s="2"/>
      <c r="E393" s="2"/>
      <c r="Q393" s="3"/>
    </row>
    <row r="394" spans="4:17" x14ac:dyDescent="0.25">
      <c r="D394" s="2"/>
      <c r="E394" s="2"/>
      <c r="Q394" s="3"/>
    </row>
    <row r="395" spans="4:17" x14ac:dyDescent="0.25">
      <c r="D395" s="2"/>
      <c r="E395" s="2"/>
      <c r="Q395" s="3"/>
    </row>
    <row r="396" spans="4:17" x14ac:dyDescent="0.25">
      <c r="D396" s="2"/>
      <c r="E396" s="2"/>
      <c r="Q396" s="3"/>
    </row>
    <row r="397" spans="4:17" x14ac:dyDescent="0.25">
      <c r="D397" s="2"/>
      <c r="E397" s="2"/>
      <c r="Q397" s="3"/>
    </row>
    <row r="398" spans="4:17" x14ac:dyDescent="0.25">
      <c r="D398" s="2"/>
      <c r="E398" s="2"/>
      <c r="Q398" s="3"/>
    </row>
    <row r="399" spans="4:17" x14ac:dyDescent="0.25">
      <c r="D399" s="2"/>
      <c r="E399" s="2"/>
      <c r="Q399" s="3"/>
    </row>
    <row r="400" spans="4:17" x14ac:dyDescent="0.25">
      <c r="D400" s="2"/>
      <c r="E400" s="2"/>
      <c r="Q400" s="3"/>
    </row>
    <row r="401" spans="4:17" x14ac:dyDescent="0.25">
      <c r="D401" s="2"/>
      <c r="E401" s="2"/>
      <c r="Q401" s="3"/>
    </row>
    <row r="402" spans="4:17" x14ac:dyDescent="0.25">
      <c r="D402" s="2"/>
      <c r="E402" s="2"/>
      <c r="Q402" s="3"/>
    </row>
    <row r="403" spans="4:17" x14ac:dyDescent="0.25">
      <c r="D403" s="2"/>
      <c r="E403" s="2"/>
      <c r="Q403" s="3"/>
    </row>
    <row r="404" spans="4:17" x14ac:dyDescent="0.25">
      <c r="D404" s="2"/>
      <c r="E404" s="2"/>
      <c r="Q404" s="3"/>
    </row>
    <row r="405" spans="4:17" x14ac:dyDescent="0.25">
      <c r="D405" s="2"/>
      <c r="E405" s="2"/>
      <c r="Q405" s="3"/>
    </row>
    <row r="406" spans="4:17" x14ac:dyDescent="0.25">
      <c r="D406" s="2"/>
      <c r="E406" s="2"/>
      <c r="Q406" s="3"/>
    </row>
    <row r="407" spans="4:17" x14ac:dyDescent="0.25">
      <c r="D407" s="2"/>
      <c r="E407" s="2"/>
      <c r="Q407" s="3"/>
    </row>
    <row r="408" spans="4:17" x14ac:dyDescent="0.25">
      <c r="D408" s="2"/>
      <c r="E408" s="2"/>
      <c r="Q408" s="3"/>
    </row>
    <row r="409" spans="4:17" x14ac:dyDescent="0.25">
      <c r="D409" s="2"/>
      <c r="E409" s="2"/>
      <c r="Q409" s="3"/>
    </row>
    <row r="410" spans="4:17" x14ac:dyDescent="0.25">
      <c r="D410" s="2"/>
      <c r="E410" s="2"/>
      <c r="Q410" s="3"/>
    </row>
    <row r="411" spans="4:17" x14ac:dyDescent="0.25">
      <c r="D411" s="2"/>
      <c r="E411" s="2"/>
      <c r="Q411" s="3"/>
    </row>
    <row r="412" spans="4:17" x14ac:dyDescent="0.25">
      <c r="D412" s="2"/>
      <c r="E412" s="2"/>
      <c r="Q412" s="3"/>
    </row>
    <row r="413" spans="4:17" x14ac:dyDescent="0.25">
      <c r="D413" s="2"/>
      <c r="E413" s="2"/>
      <c r="Q413" s="3"/>
    </row>
    <row r="414" spans="4:17" x14ac:dyDescent="0.25">
      <c r="D414" s="2"/>
      <c r="E414" s="2"/>
      <c r="Q414" s="3"/>
    </row>
    <row r="415" spans="4:17" x14ac:dyDescent="0.25">
      <c r="D415" s="2"/>
      <c r="E415" s="2"/>
      <c r="Q415" s="3"/>
    </row>
    <row r="416" spans="4:17" x14ac:dyDescent="0.25">
      <c r="D416" s="2"/>
      <c r="E416" s="2"/>
      <c r="Q416" s="3"/>
    </row>
    <row r="417" spans="4:17" x14ac:dyDescent="0.25">
      <c r="D417" s="2"/>
      <c r="E417" s="2"/>
      <c r="Q417" s="3"/>
    </row>
    <row r="418" spans="4:17" x14ac:dyDescent="0.25">
      <c r="D418" s="2"/>
      <c r="E418" s="2"/>
      <c r="Q418" s="3"/>
    </row>
    <row r="419" spans="4:17" x14ac:dyDescent="0.25">
      <c r="D419" s="2"/>
      <c r="E419" s="2"/>
      <c r="Q419" s="3"/>
    </row>
    <row r="420" spans="4:17" x14ac:dyDescent="0.25">
      <c r="D420" s="2"/>
      <c r="E420" s="2"/>
      <c r="Q420" s="3"/>
    </row>
    <row r="421" spans="4:17" x14ac:dyDescent="0.25">
      <c r="D421" s="2"/>
      <c r="E421" s="2"/>
      <c r="Q421" s="3"/>
    </row>
    <row r="422" spans="4:17" x14ac:dyDescent="0.25">
      <c r="D422" s="2"/>
      <c r="E422" s="2"/>
      <c r="Q422" s="3"/>
    </row>
    <row r="423" spans="4:17" x14ac:dyDescent="0.25">
      <c r="D423" s="2"/>
      <c r="E423" s="2"/>
      <c r="Q423" s="3"/>
    </row>
    <row r="424" spans="4:17" x14ac:dyDescent="0.25">
      <c r="D424" s="2"/>
      <c r="E424" s="2"/>
      <c r="Q424" s="3"/>
    </row>
    <row r="425" spans="4:17" x14ac:dyDescent="0.25">
      <c r="D425" s="2"/>
      <c r="E425" s="2"/>
      <c r="Q425" s="3"/>
    </row>
    <row r="426" spans="4:17" x14ac:dyDescent="0.25">
      <c r="D426" s="2"/>
      <c r="E426" s="2"/>
      <c r="Q426" s="3"/>
    </row>
    <row r="427" spans="4:17" x14ac:dyDescent="0.25">
      <c r="D427" s="2"/>
      <c r="E427" s="2"/>
      <c r="Q427" s="3"/>
    </row>
    <row r="428" spans="4:17" x14ac:dyDescent="0.25">
      <c r="D428" s="2"/>
      <c r="E428" s="2"/>
      <c r="Q428" s="3"/>
    </row>
    <row r="429" spans="4:17" x14ac:dyDescent="0.25">
      <c r="D429" s="2"/>
      <c r="E429" s="2"/>
      <c r="Q429" s="3"/>
    </row>
    <row r="430" spans="4:17" x14ac:dyDescent="0.25">
      <c r="D430" s="2"/>
      <c r="E430" s="2"/>
      <c r="Q430" s="3"/>
    </row>
    <row r="431" spans="4:17" x14ac:dyDescent="0.25">
      <c r="D431" s="2"/>
      <c r="E431" s="2"/>
      <c r="Q431" s="3"/>
    </row>
    <row r="432" spans="4:17" x14ac:dyDescent="0.25">
      <c r="D432" s="2"/>
      <c r="E432" s="2"/>
      <c r="Q432" s="3"/>
    </row>
    <row r="433" spans="4:17" x14ac:dyDescent="0.25">
      <c r="D433" s="2"/>
      <c r="E433" s="2"/>
      <c r="Q433" s="3"/>
    </row>
    <row r="434" spans="4:17" x14ac:dyDescent="0.25">
      <c r="D434" s="2"/>
      <c r="E434" s="2"/>
      <c r="Q434" s="3"/>
    </row>
    <row r="435" spans="4:17" x14ac:dyDescent="0.25">
      <c r="D435" s="2"/>
      <c r="E435" s="2"/>
      <c r="Q435" s="3"/>
    </row>
    <row r="436" spans="4:17" x14ac:dyDescent="0.25">
      <c r="D436" s="2"/>
      <c r="E436" s="2"/>
      <c r="Q436" s="3"/>
    </row>
    <row r="437" spans="4:17" x14ac:dyDescent="0.25">
      <c r="D437" s="2"/>
      <c r="E437" s="2"/>
      <c r="Q437" s="3"/>
    </row>
    <row r="438" spans="4:17" x14ac:dyDescent="0.25">
      <c r="D438" s="2"/>
      <c r="E438" s="2"/>
      <c r="Q438" s="3"/>
    </row>
    <row r="439" spans="4:17" x14ac:dyDescent="0.25">
      <c r="D439" s="2"/>
      <c r="E439" s="2"/>
      <c r="Q439" s="3"/>
    </row>
    <row r="440" spans="4:17" x14ac:dyDescent="0.25">
      <c r="D440" s="2"/>
      <c r="E440" s="2"/>
      <c r="Q440" s="3"/>
    </row>
    <row r="441" spans="4:17" x14ac:dyDescent="0.25">
      <c r="D441" s="2"/>
      <c r="E441" s="2"/>
      <c r="Q441" s="3"/>
    </row>
    <row r="442" spans="4:17" x14ac:dyDescent="0.25">
      <c r="D442" s="2"/>
      <c r="E442" s="2"/>
      <c r="Q442" s="3"/>
    </row>
    <row r="443" spans="4:17" x14ac:dyDescent="0.25">
      <c r="D443" s="2"/>
      <c r="E443" s="2"/>
      <c r="Q443" s="3"/>
    </row>
    <row r="444" spans="4:17" x14ac:dyDescent="0.25">
      <c r="D444" s="2"/>
      <c r="E444" s="2"/>
      <c r="Q444" s="3"/>
    </row>
    <row r="445" spans="4:17" x14ac:dyDescent="0.25">
      <c r="D445" s="2"/>
      <c r="E445" s="2"/>
      <c r="Q445" s="3"/>
    </row>
    <row r="446" spans="4:17" x14ac:dyDescent="0.25">
      <c r="D446" s="2"/>
      <c r="E446" s="2"/>
      <c r="Q446" s="3"/>
    </row>
    <row r="447" spans="4:17" x14ac:dyDescent="0.25">
      <c r="D447" s="2"/>
      <c r="E447" s="2"/>
      <c r="Q447" s="3"/>
    </row>
    <row r="448" spans="4:17" x14ac:dyDescent="0.25">
      <c r="D448" s="2"/>
      <c r="E448" s="2"/>
      <c r="Q448" s="3"/>
    </row>
    <row r="449" spans="4:17" x14ac:dyDescent="0.25">
      <c r="D449" s="2"/>
      <c r="E449" s="2"/>
      <c r="Q449" s="3"/>
    </row>
    <row r="450" spans="4:17" x14ac:dyDescent="0.25">
      <c r="D450" s="2"/>
      <c r="E450" s="2"/>
      <c r="Q450" s="3"/>
    </row>
    <row r="451" spans="4:17" x14ac:dyDescent="0.25">
      <c r="D451" s="2"/>
      <c r="E451" s="2"/>
      <c r="Q451" s="3"/>
    </row>
    <row r="452" spans="4:17" x14ac:dyDescent="0.25">
      <c r="D452" s="2"/>
      <c r="E452" s="2"/>
      <c r="Q452" s="3"/>
    </row>
    <row r="453" spans="4:17" x14ac:dyDescent="0.25">
      <c r="D453" s="2"/>
      <c r="E453" s="2"/>
      <c r="Q453" s="3"/>
    </row>
    <row r="454" spans="4:17" x14ac:dyDescent="0.25">
      <c r="D454" s="2"/>
      <c r="E454" s="2"/>
      <c r="Q454" s="3"/>
    </row>
    <row r="455" spans="4:17" x14ac:dyDescent="0.25">
      <c r="D455" s="2"/>
      <c r="E455" s="2"/>
      <c r="Q455" s="3"/>
    </row>
    <row r="456" spans="4:17" x14ac:dyDescent="0.25">
      <c r="D456" s="2"/>
      <c r="E456" s="2"/>
      <c r="Q456" s="3"/>
    </row>
    <row r="457" spans="4:17" x14ac:dyDescent="0.25">
      <c r="D457" s="2"/>
      <c r="E457" s="2"/>
      <c r="Q457" s="3"/>
    </row>
    <row r="458" spans="4:17" x14ac:dyDescent="0.25">
      <c r="D458" s="2"/>
      <c r="E458" s="2"/>
      <c r="Q458" s="3"/>
    </row>
    <row r="459" spans="4:17" x14ac:dyDescent="0.25">
      <c r="D459" s="2"/>
      <c r="E459" s="2"/>
      <c r="Q459" s="3"/>
    </row>
    <row r="460" spans="4:17" x14ac:dyDescent="0.25">
      <c r="D460" s="2"/>
      <c r="E460" s="2"/>
      <c r="Q460" s="3"/>
    </row>
    <row r="461" spans="4:17" x14ac:dyDescent="0.25">
      <c r="D461" s="2"/>
      <c r="E461" s="2"/>
      <c r="Q461" s="3"/>
    </row>
    <row r="462" spans="4:17" x14ac:dyDescent="0.25">
      <c r="D462" s="2"/>
      <c r="E462" s="2"/>
      <c r="Q462" s="3"/>
    </row>
    <row r="463" spans="4:17" x14ac:dyDescent="0.25">
      <c r="D463" s="2"/>
      <c r="E463" s="2"/>
      <c r="Q463" s="3"/>
    </row>
    <row r="464" spans="4:17" x14ac:dyDescent="0.25">
      <c r="D464" s="2"/>
      <c r="E464" s="2"/>
      <c r="Q464" s="3"/>
    </row>
    <row r="465" spans="4:17" x14ac:dyDescent="0.25">
      <c r="D465" s="2"/>
      <c r="E465" s="2"/>
      <c r="Q465" s="3"/>
    </row>
    <row r="466" spans="4:17" x14ac:dyDescent="0.25">
      <c r="D466" s="2"/>
      <c r="E466" s="2"/>
      <c r="Q466" s="3"/>
    </row>
    <row r="467" spans="4:17" x14ac:dyDescent="0.25">
      <c r="D467" s="2"/>
      <c r="E467" s="2"/>
      <c r="Q467" s="3"/>
    </row>
    <row r="468" spans="4:17" x14ac:dyDescent="0.25">
      <c r="D468" s="2"/>
      <c r="E468" s="2"/>
      <c r="Q468" s="3"/>
    </row>
    <row r="469" spans="4:17" x14ac:dyDescent="0.25">
      <c r="D469" s="2"/>
      <c r="E469" s="2"/>
      <c r="Q469" s="3"/>
    </row>
    <row r="470" spans="4:17" x14ac:dyDescent="0.25">
      <c r="D470" s="2"/>
      <c r="E470" s="2"/>
      <c r="Q470" s="3"/>
    </row>
    <row r="471" spans="4:17" x14ac:dyDescent="0.25">
      <c r="D471" s="2"/>
      <c r="E471" s="2"/>
      <c r="Q471" s="3"/>
    </row>
    <row r="472" spans="4:17" x14ac:dyDescent="0.25">
      <c r="D472" s="2"/>
      <c r="E472" s="2"/>
      <c r="Q472" s="3"/>
    </row>
    <row r="473" spans="4:17" x14ac:dyDescent="0.25">
      <c r="D473" s="2"/>
      <c r="E473" s="2"/>
      <c r="Q473" s="3"/>
    </row>
    <row r="474" spans="4:17" x14ac:dyDescent="0.25">
      <c r="D474" s="2"/>
      <c r="E474" s="2"/>
      <c r="Q474" s="3"/>
    </row>
    <row r="475" spans="4:17" x14ac:dyDescent="0.25">
      <c r="D475" s="2"/>
      <c r="E475" s="2"/>
      <c r="Q475" s="3"/>
    </row>
    <row r="476" spans="4:17" x14ac:dyDescent="0.25">
      <c r="D476" s="2"/>
      <c r="E476" s="2"/>
      <c r="Q476" s="3"/>
    </row>
    <row r="477" spans="4:17" x14ac:dyDescent="0.25">
      <c r="D477" s="2"/>
      <c r="E477" s="2"/>
      <c r="Q477" s="3"/>
    </row>
    <row r="478" spans="4:17" x14ac:dyDescent="0.25">
      <c r="D478" s="2"/>
      <c r="E478" s="2"/>
      <c r="Q478" s="3"/>
    </row>
    <row r="479" spans="4:17" x14ac:dyDescent="0.25">
      <c r="D479" s="2"/>
      <c r="E479" s="2"/>
      <c r="Q479" s="3"/>
    </row>
    <row r="480" spans="4:17" x14ac:dyDescent="0.25">
      <c r="D480" s="2"/>
      <c r="E480" s="2"/>
      <c r="Q480" s="3"/>
    </row>
    <row r="481" spans="4:17" x14ac:dyDescent="0.25">
      <c r="D481" s="2"/>
      <c r="E481" s="2"/>
      <c r="Q481" s="3"/>
    </row>
    <row r="482" spans="4:17" x14ac:dyDescent="0.25">
      <c r="D482" s="2"/>
      <c r="E482" s="2"/>
      <c r="Q482" s="3"/>
    </row>
    <row r="483" spans="4:17" x14ac:dyDescent="0.25">
      <c r="D483" s="2"/>
      <c r="E483" s="2"/>
      <c r="Q483" s="3"/>
    </row>
    <row r="484" spans="4:17" x14ac:dyDescent="0.25">
      <c r="D484" s="2"/>
      <c r="E484" s="2"/>
      <c r="Q484" s="3"/>
    </row>
    <row r="485" spans="4:17" x14ac:dyDescent="0.25">
      <c r="D485" s="2"/>
      <c r="E485" s="2"/>
      <c r="Q485" s="3"/>
    </row>
    <row r="486" spans="4:17" x14ac:dyDescent="0.25">
      <c r="D486" s="2"/>
      <c r="E486" s="2"/>
      <c r="Q486" s="3"/>
    </row>
    <row r="487" spans="4:17" x14ac:dyDescent="0.25">
      <c r="D487" s="2"/>
      <c r="E487" s="2"/>
      <c r="Q487" s="3"/>
    </row>
    <row r="488" spans="4:17" x14ac:dyDescent="0.25">
      <c r="D488" s="2"/>
      <c r="E488" s="2"/>
      <c r="Q488" s="3"/>
    </row>
    <row r="489" spans="4:17" x14ac:dyDescent="0.25">
      <c r="D489" s="2"/>
      <c r="E489" s="2"/>
      <c r="Q489" s="3"/>
    </row>
    <row r="490" spans="4:17" x14ac:dyDescent="0.25">
      <c r="D490" s="2"/>
      <c r="E490" s="2"/>
      <c r="Q490" s="3"/>
    </row>
    <row r="491" spans="4:17" x14ac:dyDescent="0.25">
      <c r="D491" s="2"/>
      <c r="E491" s="2"/>
      <c r="Q491" s="3"/>
    </row>
    <row r="492" spans="4:17" x14ac:dyDescent="0.25">
      <c r="D492" s="2"/>
      <c r="E492" s="2"/>
      <c r="Q492" s="3"/>
    </row>
    <row r="493" spans="4:17" x14ac:dyDescent="0.25">
      <c r="D493" s="2"/>
      <c r="E493" s="2"/>
      <c r="Q493" s="3"/>
    </row>
    <row r="494" spans="4:17" x14ac:dyDescent="0.25">
      <c r="D494" s="2"/>
      <c r="E494" s="2"/>
      <c r="Q494" s="3"/>
    </row>
    <row r="495" spans="4:17" x14ac:dyDescent="0.25">
      <c r="D495" s="2"/>
      <c r="E495" s="2"/>
      <c r="Q495" s="3"/>
    </row>
    <row r="496" spans="4:17" x14ac:dyDescent="0.25">
      <c r="D496" s="2"/>
      <c r="E496" s="2"/>
      <c r="Q496" s="3"/>
    </row>
    <row r="497" spans="4:17" x14ac:dyDescent="0.25">
      <c r="D497" s="2"/>
      <c r="E497" s="2"/>
      <c r="Q497" s="3"/>
    </row>
    <row r="498" spans="4:17" x14ac:dyDescent="0.25">
      <c r="D498" s="2"/>
      <c r="E498" s="2"/>
      <c r="Q498" s="3"/>
    </row>
    <row r="499" spans="4:17" x14ac:dyDescent="0.25">
      <c r="D499" s="2"/>
      <c r="E499" s="2"/>
      <c r="Q499" s="3"/>
    </row>
    <row r="500" spans="4:17" x14ac:dyDescent="0.25">
      <c r="D500" s="2"/>
      <c r="E500" s="2"/>
      <c r="Q500" s="3"/>
    </row>
    <row r="501" spans="4:17" x14ac:dyDescent="0.25">
      <c r="D501" s="2"/>
      <c r="E501" s="2"/>
      <c r="Q501" s="3"/>
    </row>
    <row r="502" spans="4:17" x14ac:dyDescent="0.25">
      <c r="D502" s="2"/>
      <c r="E502" s="2"/>
      <c r="Q502" s="3"/>
    </row>
    <row r="503" spans="4:17" x14ac:dyDescent="0.25">
      <c r="D503" s="2"/>
      <c r="E503" s="2"/>
      <c r="Q503" s="3"/>
    </row>
    <row r="504" spans="4:17" x14ac:dyDescent="0.25">
      <c r="D504" s="2"/>
      <c r="E504" s="2"/>
      <c r="Q504" s="3"/>
    </row>
    <row r="505" spans="4:17" x14ac:dyDescent="0.25">
      <c r="D505" s="2"/>
      <c r="E505" s="2"/>
      <c r="Q505" s="3"/>
    </row>
    <row r="506" spans="4:17" x14ac:dyDescent="0.25">
      <c r="D506" s="2"/>
      <c r="E506" s="2"/>
      <c r="Q506" s="3"/>
    </row>
    <row r="507" spans="4:17" x14ac:dyDescent="0.25">
      <c r="D507" s="2"/>
      <c r="E507" s="2"/>
      <c r="Q507" s="3"/>
    </row>
    <row r="508" spans="4:17" x14ac:dyDescent="0.25">
      <c r="D508" s="2"/>
      <c r="E508" s="2"/>
      <c r="Q508" s="3"/>
    </row>
    <row r="509" spans="4:17" x14ac:dyDescent="0.25">
      <c r="D509" s="2"/>
      <c r="E509" s="2"/>
      <c r="Q509" s="3"/>
    </row>
    <row r="510" spans="4:17" x14ac:dyDescent="0.25">
      <c r="D510" s="2"/>
      <c r="E510" s="2"/>
      <c r="Q510" s="3"/>
    </row>
    <row r="511" spans="4:17" x14ac:dyDescent="0.25">
      <c r="D511" s="2"/>
      <c r="E511" s="2"/>
      <c r="Q511" s="3"/>
    </row>
    <row r="512" spans="4:17" x14ac:dyDescent="0.25">
      <c r="D512" s="2"/>
      <c r="E512" s="2"/>
      <c r="Q512" s="3"/>
    </row>
    <row r="513" spans="4:17" x14ac:dyDescent="0.25">
      <c r="D513" s="2"/>
      <c r="E513" s="2"/>
      <c r="Q513" s="3"/>
    </row>
    <row r="514" spans="4:17" x14ac:dyDescent="0.25">
      <c r="D514" s="2"/>
      <c r="E514" s="2"/>
      <c r="Q514" s="3"/>
    </row>
    <row r="515" spans="4:17" x14ac:dyDescent="0.25">
      <c r="D515" s="2"/>
      <c r="E515" s="2"/>
      <c r="Q515" s="3"/>
    </row>
    <row r="516" spans="4:17" x14ac:dyDescent="0.25">
      <c r="D516" s="2"/>
      <c r="E516" s="2"/>
      <c r="Q516" s="3"/>
    </row>
    <row r="517" spans="4:17" x14ac:dyDescent="0.25">
      <c r="D517" s="2"/>
      <c r="E517" s="2"/>
      <c r="Q517" s="3"/>
    </row>
    <row r="518" spans="4:17" x14ac:dyDescent="0.25">
      <c r="D518" s="2"/>
      <c r="E518" s="2"/>
      <c r="Q518" s="3"/>
    </row>
    <row r="519" spans="4:17" x14ac:dyDescent="0.25">
      <c r="D519" s="2"/>
      <c r="E519" s="2"/>
      <c r="Q519" s="3"/>
    </row>
    <row r="520" spans="4:17" x14ac:dyDescent="0.25">
      <c r="D520" s="2"/>
      <c r="E520" s="2"/>
      <c r="Q520" s="3"/>
    </row>
    <row r="521" spans="4:17" x14ac:dyDescent="0.25">
      <c r="D521" s="2"/>
      <c r="E521" s="2"/>
      <c r="Q521" s="3"/>
    </row>
    <row r="522" spans="4:17" x14ac:dyDescent="0.25">
      <c r="D522" s="2"/>
      <c r="E522" s="2"/>
      <c r="Q522" s="3"/>
    </row>
    <row r="523" spans="4:17" x14ac:dyDescent="0.25">
      <c r="D523" s="2"/>
      <c r="E523" s="2"/>
      <c r="Q523" s="3"/>
    </row>
    <row r="524" spans="4:17" x14ac:dyDescent="0.25">
      <c r="D524" s="2"/>
      <c r="E524" s="2"/>
      <c r="Q524" s="3"/>
    </row>
    <row r="525" spans="4:17" x14ac:dyDescent="0.25">
      <c r="D525" s="2"/>
      <c r="E525" s="2"/>
      <c r="Q525" s="3"/>
    </row>
    <row r="526" spans="4:17" x14ac:dyDescent="0.25">
      <c r="D526" s="2"/>
      <c r="E526" s="2"/>
      <c r="Q526" s="3"/>
    </row>
    <row r="527" spans="4:17" x14ac:dyDescent="0.25">
      <c r="D527" s="2"/>
      <c r="E527" s="2"/>
      <c r="Q527" s="3"/>
    </row>
    <row r="528" spans="4:17" x14ac:dyDescent="0.25">
      <c r="D528" s="2"/>
      <c r="E528" s="2"/>
      <c r="Q528" s="3"/>
    </row>
    <row r="529" spans="4:17" x14ac:dyDescent="0.25">
      <c r="D529" s="2"/>
      <c r="E529" s="2"/>
      <c r="Q529" s="3"/>
    </row>
    <row r="530" spans="4:17" x14ac:dyDescent="0.25">
      <c r="D530" s="2"/>
      <c r="E530" s="2"/>
      <c r="Q530" s="3"/>
    </row>
    <row r="531" spans="4:17" x14ac:dyDescent="0.25">
      <c r="D531" s="2"/>
      <c r="E531" s="2"/>
      <c r="Q531" s="3"/>
    </row>
    <row r="532" spans="4:17" x14ac:dyDescent="0.25">
      <c r="D532" s="2"/>
      <c r="E532" s="2"/>
      <c r="Q532" s="3"/>
    </row>
    <row r="533" spans="4:17" x14ac:dyDescent="0.25">
      <c r="D533" s="2"/>
      <c r="E533" s="2"/>
      <c r="Q533" s="3"/>
    </row>
    <row r="534" spans="4:17" x14ac:dyDescent="0.25">
      <c r="D534" s="2"/>
      <c r="E534" s="2"/>
      <c r="Q534" s="3"/>
    </row>
    <row r="535" spans="4:17" x14ac:dyDescent="0.25">
      <c r="D535" s="2"/>
      <c r="E535" s="2"/>
      <c r="Q535" s="3"/>
    </row>
    <row r="536" spans="4:17" x14ac:dyDescent="0.25">
      <c r="D536" s="2"/>
      <c r="E536" s="2"/>
      <c r="Q536" s="3"/>
    </row>
    <row r="537" spans="4:17" x14ac:dyDescent="0.25">
      <c r="D537" s="2"/>
      <c r="E537" s="2"/>
      <c r="Q537" s="3"/>
    </row>
    <row r="538" spans="4:17" x14ac:dyDescent="0.25">
      <c r="D538" s="2"/>
      <c r="E538" s="2"/>
      <c r="Q538" s="3"/>
    </row>
    <row r="539" spans="4:17" x14ac:dyDescent="0.25">
      <c r="D539" s="2"/>
      <c r="E539" s="2"/>
      <c r="Q539" s="3"/>
    </row>
    <row r="540" spans="4:17" x14ac:dyDescent="0.25">
      <c r="D540" s="2"/>
      <c r="E540" s="2"/>
      <c r="Q540" s="3"/>
    </row>
    <row r="541" spans="4:17" x14ac:dyDescent="0.25">
      <c r="D541" s="2"/>
      <c r="E541" s="2"/>
      <c r="Q541" s="3"/>
    </row>
    <row r="542" spans="4:17" x14ac:dyDescent="0.25">
      <c r="D542" s="2"/>
      <c r="E542" s="2"/>
      <c r="Q542" s="3"/>
    </row>
    <row r="543" spans="4:17" x14ac:dyDescent="0.25">
      <c r="D543" s="2"/>
      <c r="E543" s="2"/>
      <c r="Q543" s="3"/>
    </row>
    <row r="544" spans="4:17" x14ac:dyDescent="0.25">
      <c r="D544" s="2"/>
      <c r="E544" s="2"/>
      <c r="Q544" s="3"/>
    </row>
    <row r="545" spans="4:17" x14ac:dyDescent="0.25">
      <c r="D545" s="2"/>
      <c r="E545" s="2"/>
      <c r="Q545" s="3"/>
    </row>
    <row r="546" spans="4:17" x14ac:dyDescent="0.25">
      <c r="D546" s="2"/>
      <c r="E546" s="2"/>
      <c r="Q546" s="3"/>
    </row>
    <row r="547" spans="4:17" x14ac:dyDescent="0.25">
      <c r="D547" s="2"/>
      <c r="E547" s="2"/>
      <c r="Q547" s="3"/>
    </row>
    <row r="548" spans="4:17" x14ac:dyDescent="0.25">
      <c r="D548" s="2"/>
      <c r="E548" s="2"/>
      <c r="Q548" s="3"/>
    </row>
    <row r="549" spans="4:17" x14ac:dyDescent="0.25">
      <c r="D549" s="2"/>
      <c r="E549" s="2"/>
      <c r="Q549" s="3"/>
    </row>
    <row r="550" spans="4:17" x14ac:dyDescent="0.25">
      <c r="D550" s="2"/>
      <c r="E550" s="2"/>
      <c r="Q550" s="3"/>
    </row>
    <row r="551" spans="4:17" x14ac:dyDescent="0.25">
      <c r="D551" s="2"/>
      <c r="E551" s="2"/>
      <c r="Q551" s="3"/>
    </row>
    <row r="552" spans="4:17" x14ac:dyDescent="0.25">
      <c r="D552" s="2"/>
      <c r="E552" s="2"/>
      <c r="Q552" s="3"/>
    </row>
    <row r="553" spans="4:17" x14ac:dyDescent="0.25">
      <c r="D553" s="2"/>
      <c r="E553" s="2"/>
      <c r="Q553" s="3"/>
    </row>
    <row r="554" spans="4:17" x14ac:dyDescent="0.25">
      <c r="D554" s="2"/>
      <c r="E554" s="2"/>
      <c r="Q554" s="3"/>
    </row>
    <row r="555" spans="4:17" x14ac:dyDescent="0.25">
      <c r="D555" s="2"/>
      <c r="E555" s="2"/>
      <c r="Q555" s="3"/>
    </row>
    <row r="556" spans="4:17" x14ac:dyDescent="0.25">
      <c r="D556" s="2"/>
      <c r="E556" s="2"/>
      <c r="Q556" s="3"/>
    </row>
    <row r="557" spans="4:17" x14ac:dyDescent="0.25">
      <c r="D557" s="2"/>
      <c r="E557" s="2"/>
      <c r="Q557" s="3"/>
    </row>
    <row r="558" spans="4:17" x14ac:dyDescent="0.25">
      <c r="D558" s="2"/>
      <c r="E558" s="2"/>
      <c r="Q558" s="3"/>
    </row>
    <row r="559" spans="4:17" x14ac:dyDescent="0.25">
      <c r="D559" s="2"/>
      <c r="E559" s="2"/>
      <c r="Q559" s="3"/>
    </row>
    <row r="560" spans="4:17" x14ac:dyDescent="0.25">
      <c r="D560" s="2"/>
      <c r="E560" s="2"/>
      <c r="Q560" s="3"/>
    </row>
    <row r="561" spans="4:17" x14ac:dyDescent="0.25">
      <c r="D561" s="2"/>
      <c r="E561" s="2"/>
      <c r="Q561" s="3"/>
    </row>
    <row r="562" spans="4:17" x14ac:dyDescent="0.25">
      <c r="D562" s="2"/>
      <c r="E562" s="2"/>
      <c r="Q562" s="3"/>
    </row>
    <row r="563" spans="4:17" x14ac:dyDescent="0.25">
      <c r="D563" s="2"/>
      <c r="E563" s="2"/>
      <c r="Q563" s="3"/>
    </row>
    <row r="564" spans="4:17" x14ac:dyDescent="0.25">
      <c r="D564" s="2"/>
      <c r="E564" s="2"/>
      <c r="Q564" s="3"/>
    </row>
    <row r="565" spans="4:17" x14ac:dyDescent="0.25">
      <c r="D565" s="2"/>
      <c r="E565" s="2"/>
      <c r="Q565" s="3"/>
    </row>
    <row r="566" spans="4:17" x14ac:dyDescent="0.25">
      <c r="D566" s="2"/>
      <c r="E566" s="2"/>
      <c r="Q566" s="3"/>
    </row>
    <row r="567" spans="4:17" x14ac:dyDescent="0.25">
      <c r="D567" s="2"/>
      <c r="E567" s="2"/>
      <c r="Q567" s="3"/>
    </row>
    <row r="568" spans="4:17" x14ac:dyDescent="0.25">
      <c r="D568" s="2"/>
      <c r="E568" s="2"/>
      <c r="Q568" s="3"/>
    </row>
    <row r="569" spans="4:17" x14ac:dyDescent="0.25">
      <c r="D569" s="2"/>
      <c r="E569" s="2"/>
      <c r="Q569" s="3"/>
    </row>
    <row r="570" spans="4:17" x14ac:dyDescent="0.25">
      <c r="D570" s="2"/>
      <c r="E570" s="2"/>
      <c r="Q570" s="3"/>
    </row>
    <row r="571" spans="4:17" x14ac:dyDescent="0.25">
      <c r="D571" s="2"/>
      <c r="E571" s="2"/>
      <c r="Q571" s="3"/>
    </row>
    <row r="572" spans="4:17" x14ac:dyDescent="0.25">
      <c r="D572" s="2"/>
      <c r="E572" s="2"/>
      <c r="Q572" s="3"/>
    </row>
    <row r="573" spans="4:17" x14ac:dyDescent="0.25">
      <c r="D573" s="2"/>
      <c r="E573" s="2"/>
      <c r="Q573" s="3"/>
    </row>
    <row r="574" spans="4:17" x14ac:dyDescent="0.25">
      <c r="D574" s="2"/>
      <c r="E574" s="2"/>
      <c r="Q574" s="3"/>
    </row>
    <row r="575" spans="4:17" x14ac:dyDescent="0.25">
      <c r="D575" s="2"/>
      <c r="E575" s="2"/>
      <c r="Q575" s="3"/>
    </row>
    <row r="576" spans="4:17" x14ac:dyDescent="0.25">
      <c r="D576" s="2"/>
      <c r="E576" s="2"/>
      <c r="Q576" s="3"/>
    </row>
    <row r="577" spans="4:17" x14ac:dyDescent="0.25">
      <c r="D577" s="2"/>
      <c r="E577" s="2"/>
      <c r="Q577" s="3"/>
    </row>
    <row r="578" spans="4:17" x14ac:dyDescent="0.25">
      <c r="D578" s="2"/>
      <c r="E578" s="2"/>
      <c r="Q578" s="3"/>
    </row>
    <row r="579" spans="4:17" x14ac:dyDescent="0.25">
      <c r="D579" s="2"/>
      <c r="E579" s="2"/>
      <c r="Q579" s="3"/>
    </row>
    <row r="580" spans="4:17" x14ac:dyDescent="0.25">
      <c r="D580" s="2"/>
      <c r="E580" s="2"/>
      <c r="Q580" s="3"/>
    </row>
    <row r="581" spans="4:17" x14ac:dyDescent="0.25">
      <c r="D581" s="2"/>
      <c r="E581" s="2"/>
      <c r="Q581" s="3"/>
    </row>
    <row r="582" spans="4:17" x14ac:dyDescent="0.25">
      <c r="D582" s="2"/>
      <c r="E582" s="2"/>
      <c r="Q582" s="3"/>
    </row>
    <row r="583" spans="4:17" x14ac:dyDescent="0.25">
      <c r="D583" s="2"/>
      <c r="E583" s="2"/>
      <c r="Q583" s="3"/>
    </row>
    <row r="584" spans="4:17" x14ac:dyDescent="0.25">
      <c r="D584" s="2"/>
      <c r="E584" s="2"/>
      <c r="Q584" s="3"/>
    </row>
    <row r="585" spans="4:17" x14ac:dyDescent="0.25">
      <c r="D585" s="2"/>
      <c r="E585" s="2"/>
      <c r="Q585" s="3"/>
    </row>
    <row r="586" spans="4:17" x14ac:dyDescent="0.25">
      <c r="D586" s="2"/>
      <c r="E586" s="2"/>
      <c r="Q586" s="3"/>
    </row>
    <row r="587" spans="4:17" x14ac:dyDescent="0.25">
      <c r="D587" s="2"/>
      <c r="E587" s="2"/>
      <c r="Q587" s="3"/>
    </row>
    <row r="588" spans="4:17" x14ac:dyDescent="0.25">
      <c r="D588" s="2"/>
      <c r="E588" s="2"/>
      <c r="Q588" s="3"/>
    </row>
    <row r="589" spans="4:17" x14ac:dyDescent="0.25">
      <c r="D589" s="2"/>
      <c r="E589" s="2"/>
      <c r="Q589" s="3"/>
    </row>
    <row r="590" spans="4:17" x14ac:dyDescent="0.25">
      <c r="D590" s="2"/>
      <c r="E590" s="2"/>
      <c r="Q590" s="3"/>
    </row>
    <row r="591" spans="4:17" x14ac:dyDescent="0.25">
      <c r="D591" s="2"/>
      <c r="E591" s="2"/>
      <c r="Q591" s="3"/>
    </row>
    <row r="592" spans="4:17" x14ac:dyDescent="0.25">
      <c r="D592" s="2"/>
      <c r="E592" s="2"/>
      <c r="Q592" s="3"/>
    </row>
    <row r="593" spans="4:17" x14ac:dyDescent="0.25">
      <c r="D593" s="2"/>
      <c r="E593" s="2"/>
      <c r="Q593" s="3"/>
    </row>
    <row r="594" spans="4:17" x14ac:dyDescent="0.25">
      <c r="D594" s="2"/>
      <c r="E594" s="2"/>
      <c r="Q594" s="3"/>
    </row>
    <row r="595" spans="4:17" x14ac:dyDescent="0.25">
      <c r="D595" s="2"/>
      <c r="E595" s="2"/>
      <c r="Q595" s="3"/>
    </row>
    <row r="596" spans="4:17" x14ac:dyDescent="0.25">
      <c r="D596" s="2"/>
      <c r="E596" s="2"/>
      <c r="Q596" s="3"/>
    </row>
    <row r="597" spans="4:17" x14ac:dyDescent="0.25">
      <c r="D597" s="2"/>
      <c r="E597" s="2"/>
      <c r="Q597" s="3"/>
    </row>
    <row r="598" spans="4:17" x14ac:dyDescent="0.25">
      <c r="D598" s="2"/>
      <c r="E598" s="2"/>
      <c r="Q598" s="3"/>
    </row>
    <row r="599" spans="4:17" x14ac:dyDescent="0.25">
      <c r="D599" s="2"/>
      <c r="E599" s="2"/>
      <c r="Q599" s="3"/>
    </row>
    <row r="600" spans="4:17" x14ac:dyDescent="0.25">
      <c r="D600" s="2"/>
      <c r="E600" s="2"/>
      <c r="Q600" s="3"/>
    </row>
    <row r="601" spans="4:17" x14ac:dyDescent="0.25">
      <c r="D601" s="2"/>
      <c r="E601" s="2"/>
      <c r="Q601" s="3"/>
    </row>
    <row r="602" spans="4:17" x14ac:dyDescent="0.25">
      <c r="D602" s="2"/>
      <c r="E602" s="2"/>
      <c r="Q602" s="3"/>
    </row>
    <row r="603" spans="4:17" x14ac:dyDescent="0.25">
      <c r="D603" s="2"/>
      <c r="E603" s="2"/>
      <c r="Q603" s="3"/>
    </row>
    <row r="604" spans="4:17" x14ac:dyDescent="0.25">
      <c r="D604" s="2"/>
      <c r="E604" s="2"/>
      <c r="Q604" s="3"/>
    </row>
    <row r="605" spans="4:17" x14ac:dyDescent="0.25">
      <c r="D605" s="2"/>
      <c r="E605" s="2"/>
      <c r="Q605" s="3"/>
    </row>
    <row r="606" spans="4:17" x14ac:dyDescent="0.25">
      <c r="D606" s="2"/>
      <c r="E606" s="2"/>
      <c r="Q606" s="3"/>
    </row>
    <row r="607" spans="4:17" x14ac:dyDescent="0.25">
      <c r="D607" s="2"/>
      <c r="E607" s="2"/>
      <c r="Q607" s="3"/>
    </row>
    <row r="608" spans="4:17" x14ac:dyDescent="0.25">
      <c r="D608" s="2"/>
      <c r="E608" s="2"/>
      <c r="Q608" s="3"/>
    </row>
    <row r="609" spans="4:17" x14ac:dyDescent="0.25">
      <c r="D609" s="2"/>
      <c r="E609" s="2"/>
      <c r="Q609" s="3"/>
    </row>
    <row r="610" spans="4:17" x14ac:dyDescent="0.25">
      <c r="D610" s="2"/>
      <c r="E610" s="2"/>
      <c r="Q610" s="3"/>
    </row>
    <row r="611" spans="4:17" x14ac:dyDescent="0.25">
      <c r="D611" s="2"/>
      <c r="E611" s="2"/>
      <c r="Q611" s="3"/>
    </row>
    <row r="612" spans="4:17" x14ac:dyDescent="0.25">
      <c r="D612" s="2"/>
      <c r="E612" s="2"/>
      <c r="Q612" s="3"/>
    </row>
    <row r="613" spans="4:17" x14ac:dyDescent="0.25">
      <c r="D613" s="2"/>
      <c r="E613" s="2"/>
      <c r="Q613" s="3"/>
    </row>
    <row r="614" spans="4:17" x14ac:dyDescent="0.25">
      <c r="D614" s="2"/>
      <c r="E614" s="2"/>
      <c r="Q614" s="3"/>
    </row>
    <row r="615" spans="4:17" x14ac:dyDescent="0.25">
      <c r="D615" s="2"/>
      <c r="E615" s="2"/>
      <c r="Q615" s="3"/>
    </row>
    <row r="616" spans="4:17" x14ac:dyDescent="0.25">
      <c r="D616" s="2"/>
      <c r="E616" s="2"/>
      <c r="Q616" s="3"/>
    </row>
    <row r="617" spans="4:17" x14ac:dyDescent="0.25">
      <c r="D617" s="2"/>
      <c r="E617" s="2"/>
      <c r="Q617" s="3"/>
    </row>
    <row r="618" spans="4:17" x14ac:dyDescent="0.25">
      <c r="D618" s="2"/>
      <c r="E618" s="2"/>
      <c r="Q618" s="3"/>
    </row>
    <row r="619" spans="4:17" x14ac:dyDescent="0.25">
      <c r="D619" s="2"/>
      <c r="E619" s="2"/>
      <c r="Q619" s="3"/>
    </row>
    <row r="620" spans="4:17" x14ac:dyDescent="0.25">
      <c r="D620" s="2"/>
      <c r="E620" s="2"/>
      <c r="Q620" s="3"/>
    </row>
    <row r="621" spans="4:17" x14ac:dyDescent="0.25">
      <c r="D621" s="2"/>
      <c r="E621" s="2"/>
      <c r="Q621" s="3"/>
    </row>
    <row r="622" spans="4:17" x14ac:dyDescent="0.25">
      <c r="D622" s="2"/>
      <c r="E622" s="2"/>
      <c r="Q622" s="3"/>
    </row>
    <row r="623" spans="4:17" x14ac:dyDescent="0.25">
      <c r="D623" s="2"/>
      <c r="E623" s="2"/>
      <c r="Q623" s="3"/>
    </row>
    <row r="624" spans="4:17" x14ac:dyDescent="0.25">
      <c r="D624" s="2"/>
      <c r="E624" s="2"/>
      <c r="Q624" s="3"/>
    </row>
    <row r="625" spans="4:17" x14ac:dyDescent="0.25">
      <c r="D625" s="2"/>
      <c r="E625" s="2"/>
      <c r="Q625" s="3"/>
    </row>
    <row r="626" spans="4:17" x14ac:dyDescent="0.25">
      <c r="D626" s="2"/>
      <c r="E626" s="2"/>
      <c r="Q626" s="3"/>
    </row>
    <row r="627" spans="4:17" x14ac:dyDescent="0.25">
      <c r="D627" s="2"/>
      <c r="E627" s="2"/>
      <c r="Q627" s="3"/>
    </row>
    <row r="628" spans="4:17" x14ac:dyDescent="0.25">
      <c r="D628" s="2"/>
      <c r="E628" s="2"/>
      <c r="Q628" s="3"/>
    </row>
    <row r="629" spans="4:17" x14ac:dyDescent="0.25">
      <c r="D629" s="2"/>
      <c r="E629" s="2"/>
      <c r="Q629" s="3"/>
    </row>
    <row r="630" spans="4:17" x14ac:dyDescent="0.25">
      <c r="D630" s="2"/>
      <c r="E630" s="2"/>
      <c r="Q630" s="3"/>
    </row>
    <row r="631" spans="4:17" x14ac:dyDescent="0.25">
      <c r="D631" s="2"/>
      <c r="E631" s="2"/>
      <c r="Q631" s="3"/>
    </row>
    <row r="632" spans="4:17" x14ac:dyDescent="0.25">
      <c r="D632" s="2"/>
      <c r="E632" s="2"/>
      <c r="Q632" s="3"/>
    </row>
    <row r="633" spans="4:17" x14ac:dyDescent="0.25">
      <c r="D633" s="2"/>
      <c r="E633" s="2"/>
      <c r="Q633" s="3"/>
    </row>
    <row r="634" spans="4:17" x14ac:dyDescent="0.25">
      <c r="D634" s="2"/>
      <c r="E634" s="2"/>
      <c r="Q634" s="3"/>
    </row>
    <row r="635" spans="4:17" x14ac:dyDescent="0.25">
      <c r="D635" s="2"/>
      <c r="E635" s="2"/>
      <c r="Q635" s="3"/>
    </row>
    <row r="636" spans="4:17" x14ac:dyDescent="0.25">
      <c r="D636" s="2"/>
      <c r="E636" s="2"/>
      <c r="Q636" s="3"/>
    </row>
    <row r="637" spans="4:17" x14ac:dyDescent="0.25">
      <c r="D637" s="2"/>
      <c r="E637" s="2"/>
      <c r="Q637" s="3"/>
    </row>
    <row r="638" spans="4:17" x14ac:dyDescent="0.25">
      <c r="D638" s="2"/>
      <c r="E638" s="2"/>
      <c r="Q638" s="3"/>
    </row>
    <row r="639" spans="4:17" x14ac:dyDescent="0.25">
      <c r="D639" s="2"/>
      <c r="E639" s="2"/>
      <c r="Q639" s="3"/>
    </row>
    <row r="640" spans="4:17" x14ac:dyDescent="0.25">
      <c r="D640" s="2"/>
      <c r="E640" s="2"/>
      <c r="Q640" s="3"/>
    </row>
    <row r="641" spans="4:17" x14ac:dyDescent="0.25">
      <c r="D641" s="2"/>
      <c r="E641" s="2"/>
      <c r="Q641" s="3"/>
    </row>
    <row r="642" spans="4:17" x14ac:dyDescent="0.25">
      <c r="D642" s="2"/>
      <c r="E642" s="2"/>
      <c r="Q642" s="3"/>
    </row>
    <row r="643" spans="4:17" x14ac:dyDescent="0.25">
      <c r="D643" s="2"/>
      <c r="E643" s="2"/>
      <c r="Q643" s="3"/>
    </row>
    <row r="644" spans="4:17" x14ac:dyDescent="0.25">
      <c r="D644" s="2"/>
      <c r="E644" s="2"/>
      <c r="Q644" s="3"/>
    </row>
    <row r="645" spans="4:17" x14ac:dyDescent="0.25">
      <c r="D645" s="2"/>
      <c r="E645" s="2"/>
      <c r="Q645" s="3"/>
    </row>
    <row r="646" spans="4:17" x14ac:dyDescent="0.25">
      <c r="D646" s="2"/>
      <c r="E646" s="2"/>
      <c r="Q646" s="3"/>
    </row>
    <row r="647" spans="4:17" x14ac:dyDescent="0.25">
      <c r="D647" s="2"/>
      <c r="E647" s="2"/>
      <c r="Q647" s="3"/>
    </row>
    <row r="648" spans="4:17" x14ac:dyDescent="0.25">
      <c r="D648" s="2"/>
      <c r="E648" s="2"/>
      <c r="Q648" s="3"/>
    </row>
    <row r="649" spans="4:17" x14ac:dyDescent="0.25">
      <c r="D649" s="2"/>
      <c r="E649" s="2"/>
      <c r="Q649" s="3"/>
    </row>
    <row r="650" spans="4:17" x14ac:dyDescent="0.25">
      <c r="D650" s="2"/>
      <c r="E650" s="2"/>
      <c r="Q650" s="3"/>
    </row>
    <row r="651" spans="4:17" x14ac:dyDescent="0.25">
      <c r="D651" s="2"/>
      <c r="E651" s="2"/>
      <c r="Q651" s="3"/>
    </row>
    <row r="652" spans="4:17" x14ac:dyDescent="0.25">
      <c r="D652" s="2"/>
      <c r="E652" s="2"/>
      <c r="Q652" s="3"/>
    </row>
    <row r="653" spans="4:17" x14ac:dyDescent="0.25">
      <c r="D653" s="2"/>
      <c r="E653" s="2"/>
      <c r="Q653" s="3"/>
    </row>
    <row r="654" spans="4:17" x14ac:dyDescent="0.25">
      <c r="D654" s="2"/>
      <c r="E654" s="2"/>
      <c r="Q654" s="3"/>
    </row>
    <row r="655" spans="4:17" x14ac:dyDescent="0.25">
      <c r="D655" s="2"/>
      <c r="E655" s="2"/>
      <c r="Q655" s="3"/>
    </row>
    <row r="656" spans="4:17" x14ac:dyDescent="0.25">
      <c r="D656" s="2"/>
      <c r="E656" s="2"/>
      <c r="Q656" s="3"/>
    </row>
    <row r="657" spans="4:17" x14ac:dyDescent="0.25">
      <c r="D657" s="2"/>
      <c r="E657" s="2"/>
      <c r="Q657" s="3"/>
    </row>
    <row r="658" spans="4:17" x14ac:dyDescent="0.25">
      <c r="D658" s="2"/>
      <c r="E658" s="2"/>
      <c r="Q658" s="3"/>
    </row>
    <row r="659" spans="4:17" x14ac:dyDescent="0.25">
      <c r="D659" s="2"/>
      <c r="E659" s="2"/>
      <c r="Q659" s="3"/>
    </row>
    <row r="660" spans="4:17" x14ac:dyDescent="0.25">
      <c r="D660" s="2"/>
      <c r="E660" s="2"/>
      <c r="Q660" s="3"/>
    </row>
    <row r="661" spans="4:17" x14ac:dyDescent="0.25">
      <c r="D661" s="2"/>
      <c r="E661" s="2"/>
      <c r="Q661" s="3"/>
    </row>
    <row r="662" spans="4:17" x14ac:dyDescent="0.25">
      <c r="D662" s="2"/>
      <c r="E662" s="2"/>
      <c r="Q662" s="3"/>
    </row>
    <row r="663" spans="4:17" x14ac:dyDescent="0.25">
      <c r="D663" s="2"/>
      <c r="E663" s="2"/>
      <c r="Q663" s="3"/>
    </row>
    <row r="664" spans="4:17" x14ac:dyDescent="0.25">
      <c r="D664" s="2"/>
      <c r="E664" s="2"/>
      <c r="Q664" s="3"/>
    </row>
    <row r="665" spans="4:17" x14ac:dyDescent="0.25">
      <c r="D665" s="2"/>
      <c r="E665" s="2"/>
      <c r="Q665" s="3"/>
    </row>
    <row r="666" spans="4:17" x14ac:dyDescent="0.25">
      <c r="D666" s="2"/>
      <c r="E666" s="2"/>
      <c r="Q666" s="3"/>
    </row>
    <row r="667" spans="4:17" x14ac:dyDescent="0.25">
      <c r="D667" s="2"/>
      <c r="E667" s="2"/>
      <c r="Q667" s="3"/>
    </row>
    <row r="668" spans="4:17" x14ac:dyDescent="0.25">
      <c r="D668" s="2"/>
      <c r="E668" s="2"/>
      <c r="Q668" s="3"/>
    </row>
    <row r="669" spans="4:17" x14ac:dyDescent="0.25">
      <c r="D669" s="2"/>
      <c r="E669" s="2"/>
      <c r="Q669" s="3"/>
    </row>
    <row r="670" spans="4:17" x14ac:dyDescent="0.25">
      <c r="D670" s="2"/>
      <c r="E670" s="2"/>
      <c r="Q670" s="3"/>
    </row>
    <row r="671" spans="4:17" x14ac:dyDescent="0.25">
      <c r="D671" s="2"/>
      <c r="E671" s="2"/>
      <c r="Q671" s="3"/>
    </row>
    <row r="672" spans="4:17" x14ac:dyDescent="0.25">
      <c r="D672" s="2"/>
      <c r="E672" s="2"/>
      <c r="Q672" s="3"/>
    </row>
    <row r="673" spans="4:17" x14ac:dyDescent="0.25">
      <c r="D673" s="2"/>
      <c r="E673" s="2"/>
      <c r="Q673" s="3"/>
    </row>
    <row r="674" spans="4:17" x14ac:dyDescent="0.25">
      <c r="D674" s="2"/>
      <c r="E674" s="2"/>
      <c r="Q674" s="3"/>
    </row>
    <row r="675" spans="4:17" x14ac:dyDescent="0.25">
      <c r="D675" s="2"/>
      <c r="E675" s="2"/>
      <c r="Q675" s="3"/>
    </row>
    <row r="676" spans="4:17" x14ac:dyDescent="0.25">
      <c r="D676" s="2"/>
      <c r="E676" s="2"/>
      <c r="Q676" s="3"/>
    </row>
    <row r="677" spans="4:17" x14ac:dyDescent="0.25">
      <c r="D677" s="2"/>
      <c r="E677" s="2"/>
      <c r="Q677" s="3"/>
    </row>
    <row r="678" spans="4:17" x14ac:dyDescent="0.25">
      <c r="D678" s="2"/>
      <c r="E678" s="2"/>
      <c r="Q678" s="3"/>
    </row>
    <row r="679" spans="4:17" x14ac:dyDescent="0.25">
      <c r="D679" s="2"/>
      <c r="E679" s="2"/>
      <c r="Q679" s="3"/>
    </row>
    <row r="680" spans="4:17" x14ac:dyDescent="0.25">
      <c r="D680" s="2"/>
      <c r="E680" s="2"/>
      <c r="Q680" s="3"/>
    </row>
    <row r="681" spans="4:17" x14ac:dyDescent="0.25">
      <c r="D681" s="2"/>
      <c r="E681" s="2"/>
      <c r="Q681" s="3"/>
    </row>
    <row r="682" spans="4:17" x14ac:dyDescent="0.25">
      <c r="D682" s="2"/>
      <c r="E682" s="2"/>
      <c r="Q682" s="3"/>
    </row>
    <row r="683" spans="4:17" x14ac:dyDescent="0.25">
      <c r="D683" s="2"/>
      <c r="E683" s="2"/>
      <c r="Q683" s="3"/>
    </row>
    <row r="684" spans="4:17" x14ac:dyDescent="0.25">
      <c r="D684" s="2"/>
      <c r="E684" s="2"/>
      <c r="Q684" s="3"/>
    </row>
    <row r="685" spans="4:17" x14ac:dyDescent="0.25">
      <c r="D685" s="2"/>
      <c r="E685" s="2"/>
      <c r="Q685" s="3"/>
    </row>
    <row r="686" spans="4:17" x14ac:dyDescent="0.25">
      <c r="D686" s="2"/>
      <c r="E686" s="2"/>
      <c r="Q686" s="3"/>
    </row>
    <row r="687" spans="4:17" x14ac:dyDescent="0.25">
      <c r="D687" s="2"/>
      <c r="E687" s="2"/>
      <c r="Q687" s="3"/>
    </row>
    <row r="688" spans="4:17" x14ac:dyDescent="0.25">
      <c r="D688" s="2"/>
      <c r="E688" s="2"/>
      <c r="Q688" s="3"/>
    </row>
    <row r="689" spans="4:17" x14ac:dyDescent="0.25">
      <c r="D689" s="2"/>
      <c r="E689" s="2"/>
      <c r="Q689" s="3"/>
    </row>
    <row r="690" spans="4:17" x14ac:dyDescent="0.25">
      <c r="D690" s="2"/>
      <c r="E690" s="2"/>
      <c r="Q690" s="3"/>
    </row>
    <row r="691" spans="4:17" x14ac:dyDescent="0.25">
      <c r="D691" s="2"/>
      <c r="E691" s="2"/>
      <c r="Q691" s="3"/>
    </row>
    <row r="692" spans="4:17" x14ac:dyDescent="0.25">
      <c r="D692" s="2"/>
      <c r="E692" s="2"/>
      <c r="Q692" s="3"/>
    </row>
    <row r="693" spans="4:17" x14ac:dyDescent="0.25">
      <c r="D693" s="2"/>
      <c r="E693" s="2"/>
      <c r="Q693" s="3"/>
    </row>
    <row r="694" spans="4:17" x14ac:dyDescent="0.25">
      <c r="D694" s="2"/>
      <c r="E694" s="2"/>
      <c r="Q694" s="3"/>
    </row>
    <row r="695" spans="4:17" x14ac:dyDescent="0.25">
      <c r="D695" s="2"/>
      <c r="E695" s="2"/>
      <c r="Q695" s="3"/>
    </row>
    <row r="696" spans="4:17" x14ac:dyDescent="0.25">
      <c r="D696" s="2"/>
      <c r="E696" s="2"/>
      <c r="Q696" s="3"/>
    </row>
    <row r="697" spans="4:17" x14ac:dyDescent="0.25">
      <c r="D697" s="2"/>
      <c r="E697" s="2"/>
      <c r="Q697" s="3"/>
    </row>
    <row r="698" spans="4:17" x14ac:dyDescent="0.25">
      <c r="D698" s="2"/>
      <c r="E698" s="2"/>
      <c r="Q698" s="3"/>
    </row>
    <row r="699" spans="4:17" x14ac:dyDescent="0.25">
      <c r="D699" s="2"/>
      <c r="E699" s="2"/>
      <c r="Q699" s="3"/>
    </row>
    <row r="700" spans="4:17" x14ac:dyDescent="0.25">
      <c r="D700" s="2"/>
      <c r="E700" s="2"/>
      <c r="Q700" s="3"/>
    </row>
    <row r="701" spans="4:17" x14ac:dyDescent="0.25">
      <c r="D701" s="2"/>
      <c r="E701" s="2"/>
      <c r="Q701" s="3"/>
    </row>
    <row r="702" spans="4:17" x14ac:dyDescent="0.25">
      <c r="D702" s="2"/>
      <c r="E702" s="2"/>
      <c r="Q702" s="3"/>
    </row>
    <row r="703" spans="4:17" x14ac:dyDescent="0.25">
      <c r="D703" s="2"/>
      <c r="E703" s="2"/>
      <c r="Q703" s="3"/>
    </row>
    <row r="704" spans="4:17" x14ac:dyDescent="0.25">
      <c r="D704" s="2"/>
      <c r="E704" s="2"/>
      <c r="Q704" s="3"/>
    </row>
    <row r="705" spans="4:17" x14ac:dyDescent="0.25">
      <c r="D705" s="2"/>
      <c r="E705" s="2"/>
      <c r="Q705" s="3"/>
    </row>
    <row r="706" spans="4:17" x14ac:dyDescent="0.25">
      <c r="D706" s="2"/>
      <c r="E706" s="2"/>
      <c r="Q706" s="3"/>
    </row>
    <row r="707" spans="4:17" x14ac:dyDescent="0.25">
      <c r="D707" s="2"/>
      <c r="E707" s="2"/>
      <c r="Q707" s="3"/>
    </row>
    <row r="708" spans="4:17" x14ac:dyDescent="0.25">
      <c r="D708" s="2"/>
      <c r="E708" s="2"/>
      <c r="Q708" s="3"/>
    </row>
    <row r="709" spans="4:17" x14ac:dyDescent="0.25">
      <c r="D709" s="2"/>
      <c r="E709" s="2"/>
      <c r="Q709" s="3"/>
    </row>
    <row r="710" spans="4:17" x14ac:dyDescent="0.25">
      <c r="D710" s="2"/>
      <c r="E710" s="2"/>
      <c r="Q710" s="3"/>
    </row>
    <row r="711" spans="4:17" x14ac:dyDescent="0.25">
      <c r="D711" s="2"/>
      <c r="E711" s="2"/>
      <c r="Q711" s="3"/>
    </row>
    <row r="712" spans="4:17" x14ac:dyDescent="0.25">
      <c r="D712" s="2"/>
      <c r="E712" s="2"/>
      <c r="Q712" s="3"/>
    </row>
    <row r="713" spans="4:17" x14ac:dyDescent="0.25">
      <c r="D713" s="2"/>
      <c r="E713" s="2"/>
      <c r="Q713" s="3"/>
    </row>
    <row r="714" spans="4:17" x14ac:dyDescent="0.25">
      <c r="D714" s="2"/>
      <c r="E714" s="2"/>
      <c r="Q714" s="3"/>
    </row>
    <row r="715" spans="4:17" x14ac:dyDescent="0.25">
      <c r="D715" s="2"/>
      <c r="E715" s="2"/>
      <c r="Q715" s="3"/>
    </row>
    <row r="716" spans="4:17" x14ac:dyDescent="0.25">
      <c r="D716" s="2"/>
      <c r="E716" s="2"/>
      <c r="Q716" s="3"/>
    </row>
    <row r="717" spans="4:17" x14ac:dyDescent="0.25">
      <c r="D717" s="2"/>
      <c r="E717" s="2"/>
      <c r="Q717" s="3"/>
    </row>
    <row r="718" spans="4:17" x14ac:dyDescent="0.25">
      <c r="D718" s="2"/>
      <c r="E718" s="2"/>
      <c r="Q718" s="3"/>
    </row>
    <row r="719" spans="4:17" x14ac:dyDescent="0.25">
      <c r="D719" s="2"/>
      <c r="E719" s="2"/>
      <c r="Q719" s="3"/>
    </row>
    <row r="720" spans="4:17" x14ac:dyDescent="0.25">
      <c r="D720" s="2"/>
      <c r="E720" s="2"/>
      <c r="Q720" s="3"/>
    </row>
    <row r="721" spans="4:17" x14ac:dyDescent="0.25">
      <c r="D721" s="2"/>
      <c r="E721" s="2"/>
      <c r="Q721" s="3"/>
    </row>
    <row r="722" spans="4:17" x14ac:dyDescent="0.25">
      <c r="D722" s="2"/>
      <c r="E722" s="2"/>
      <c r="Q722" s="3"/>
    </row>
    <row r="723" spans="4:17" x14ac:dyDescent="0.25">
      <c r="D723" s="2"/>
      <c r="E723" s="2"/>
      <c r="Q723" s="3"/>
    </row>
    <row r="724" spans="4:17" x14ac:dyDescent="0.25">
      <c r="D724" s="2"/>
      <c r="E724" s="2"/>
      <c r="Q724" s="3"/>
    </row>
    <row r="725" spans="4:17" x14ac:dyDescent="0.25">
      <c r="D725" s="2"/>
      <c r="E725" s="2"/>
      <c r="Q725" s="3"/>
    </row>
    <row r="726" spans="4:17" x14ac:dyDescent="0.25">
      <c r="D726" s="2"/>
      <c r="E726" s="2"/>
      <c r="Q726" s="3"/>
    </row>
    <row r="727" spans="4:17" x14ac:dyDescent="0.25">
      <c r="D727" s="2"/>
      <c r="E727" s="2"/>
      <c r="Q727" s="3"/>
    </row>
    <row r="728" spans="4:17" x14ac:dyDescent="0.25">
      <c r="D728" s="2"/>
      <c r="E728" s="2"/>
      <c r="Q728" s="3"/>
    </row>
    <row r="729" spans="4:17" x14ac:dyDescent="0.25">
      <c r="D729" s="2"/>
      <c r="E729" s="2"/>
      <c r="Q729" s="3"/>
    </row>
    <row r="730" spans="4:17" x14ac:dyDescent="0.25">
      <c r="D730" s="2"/>
      <c r="E730" s="2"/>
      <c r="Q730" s="3"/>
    </row>
    <row r="731" spans="4:17" x14ac:dyDescent="0.25">
      <c r="D731" s="2"/>
      <c r="E731" s="2"/>
      <c r="Q731" s="3"/>
    </row>
    <row r="732" spans="4:17" x14ac:dyDescent="0.25">
      <c r="D732" s="2"/>
      <c r="E732" s="2"/>
      <c r="Q732" s="3"/>
    </row>
    <row r="733" spans="4:17" x14ac:dyDescent="0.25">
      <c r="D733" s="2"/>
      <c r="E733" s="2"/>
      <c r="Q733" s="3"/>
    </row>
    <row r="734" spans="4:17" x14ac:dyDescent="0.25">
      <c r="D734" s="2"/>
      <c r="E734" s="2"/>
      <c r="Q734" s="3"/>
    </row>
    <row r="735" spans="4:17" x14ac:dyDescent="0.25">
      <c r="D735" s="2"/>
      <c r="E735" s="2"/>
      <c r="Q735" s="3"/>
    </row>
    <row r="736" spans="4:17" x14ac:dyDescent="0.25">
      <c r="D736" s="2"/>
      <c r="E736" s="2"/>
      <c r="Q736" s="3"/>
    </row>
    <row r="737" spans="4:17" x14ac:dyDescent="0.25">
      <c r="D737" s="2"/>
      <c r="E737" s="2"/>
      <c r="Q737" s="3"/>
    </row>
    <row r="738" spans="4:17" x14ac:dyDescent="0.25">
      <c r="D738" s="2"/>
      <c r="E738" s="2"/>
      <c r="Q738" s="3"/>
    </row>
    <row r="739" spans="4:17" x14ac:dyDescent="0.25">
      <c r="D739" s="2"/>
      <c r="E739" s="2"/>
      <c r="Q739" s="3"/>
    </row>
    <row r="740" spans="4:17" x14ac:dyDescent="0.25">
      <c r="D740" s="2"/>
      <c r="E740" s="2"/>
      <c r="Q740" s="3"/>
    </row>
    <row r="741" spans="4:17" x14ac:dyDescent="0.25">
      <c r="D741" s="2"/>
      <c r="E741" s="2"/>
      <c r="Q741" s="3"/>
    </row>
    <row r="742" spans="4:17" x14ac:dyDescent="0.25">
      <c r="D742" s="2"/>
      <c r="E742" s="2"/>
      <c r="Q742" s="3"/>
    </row>
    <row r="743" spans="4:17" x14ac:dyDescent="0.25">
      <c r="D743" s="2"/>
      <c r="E743" s="2"/>
      <c r="Q743" s="3"/>
    </row>
    <row r="744" spans="4:17" x14ac:dyDescent="0.25">
      <c r="D744" s="2"/>
      <c r="E744" s="2"/>
      <c r="Q744" s="3"/>
    </row>
    <row r="745" spans="4:17" x14ac:dyDescent="0.25">
      <c r="D745" s="2"/>
      <c r="E745" s="2"/>
      <c r="Q745" s="3"/>
    </row>
    <row r="746" spans="4:17" x14ac:dyDescent="0.25">
      <c r="D746" s="2"/>
      <c r="E746" s="2"/>
      <c r="Q746" s="3"/>
    </row>
    <row r="747" spans="4:17" x14ac:dyDescent="0.25">
      <c r="D747" s="2"/>
      <c r="E747" s="2"/>
      <c r="Q747" s="3"/>
    </row>
    <row r="748" spans="4:17" x14ac:dyDescent="0.25">
      <c r="D748" s="2"/>
      <c r="E748" s="2"/>
      <c r="Q748" s="3"/>
    </row>
    <row r="749" spans="4:17" x14ac:dyDescent="0.25">
      <c r="D749" s="2"/>
      <c r="E749" s="2"/>
      <c r="Q749" s="3"/>
    </row>
    <row r="750" spans="4:17" x14ac:dyDescent="0.25">
      <c r="D750" s="2"/>
      <c r="E750" s="2"/>
      <c r="Q750" s="3"/>
    </row>
    <row r="751" spans="4:17" x14ac:dyDescent="0.25">
      <c r="D751" s="2"/>
      <c r="E751" s="2"/>
      <c r="Q751" s="3"/>
    </row>
    <row r="752" spans="4:17" x14ac:dyDescent="0.25">
      <c r="D752" s="2"/>
      <c r="E752" s="2"/>
      <c r="Q752" s="3"/>
    </row>
    <row r="753" spans="4:17" x14ac:dyDescent="0.25">
      <c r="D753" s="2"/>
      <c r="E753" s="2"/>
      <c r="Q753" s="3"/>
    </row>
    <row r="754" spans="4:17" x14ac:dyDescent="0.25">
      <c r="D754" s="2"/>
      <c r="E754" s="2"/>
      <c r="Q754" s="3"/>
    </row>
    <row r="755" spans="4:17" x14ac:dyDescent="0.25">
      <c r="D755" s="2"/>
      <c r="E755" s="2"/>
      <c r="Q755" s="3"/>
    </row>
  </sheetData>
  <sheetProtection formatCells="0" formatColumns="0" formatRows="0" sort="0" autoFilter="0" pivotTables="0"/>
  <mergeCells count="2">
    <mergeCell ref="A2:F2"/>
    <mergeCell ref="G2:P2"/>
  </mergeCells>
  <conditionalFormatting sqref="A3">
    <cfRule type="duplicateValues" dxfId="69" priority="10"/>
  </conditionalFormatting>
  <conditionalFormatting sqref="B3">
    <cfRule type="duplicateValues" dxfId="68" priority="1"/>
    <cfRule type="duplicateValues" dxfId="67" priority="2"/>
  </conditionalFormatting>
  <conditionalFormatting sqref="C3">
    <cfRule type="duplicateValues" dxfId="66" priority="6"/>
    <cfRule type="duplicateValues" dxfId="65" priority="7"/>
  </conditionalFormatting>
  <conditionalFormatting sqref="I3">
    <cfRule type="duplicateValues" dxfId="64" priority="5"/>
  </conditionalFormatting>
  <conditionalFormatting sqref="J3 A3 D3:H3 L3:P3 R3:S3">
    <cfRule type="duplicateValues" dxfId="63" priority="11"/>
  </conditionalFormatting>
  <conditionalFormatting sqref="K3">
    <cfRule type="duplicateValues" dxfId="62" priority="4"/>
  </conditionalFormatting>
  <conditionalFormatting sqref="Q3">
    <cfRule type="duplicateValues" dxfId="61" priority="3"/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4"/>
  <sheetViews>
    <sheetView zoomScaleNormal="100" workbookViewId="0">
      <selection activeCell="B1" sqref="B1"/>
    </sheetView>
  </sheetViews>
  <sheetFormatPr defaultColWidth="14.42578125" defaultRowHeight="15" outlineLevelCol="1" x14ac:dyDescent="0.25"/>
  <cols>
    <col min="1" max="1" width="4.7109375" bestFit="1" customWidth="1"/>
    <col min="2" max="2" width="24.7109375" customWidth="1"/>
    <col min="3" max="3" width="9.28515625" customWidth="1"/>
    <col min="4" max="4" width="9.42578125" customWidth="1"/>
    <col min="5" max="5" width="16.5703125" bestFit="1" customWidth="1" outlineLevel="1"/>
    <col min="6" max="7" width="15.28515625" bestFit="1" customWidth="1" outlineLevel="1"/>
    <col min="8" max="8" width="15.7109375" customWidth="1" outlineLevel="1"/>
    <col min="9" max="9" width="18.5703125" bestFit="1" customWidth="1" outlineLevel="1"/>
    <col min="10" max="10" width="15.28515625" bestFit="1" customWidth="1" outlineLevel="1"/>
    <col min="11" max="11" width="16.28515625" bestFit="1" customWidth="1" outlineLevel="1"/>
    <col min="12" max="12" width="14.28515625" customWidth="1"/>
    <col min="13" max="21" width="8.7109375" customWidth="1"/>
  </cols>
  <sheetData>
    <row r="1" spans="1:12" ht="18.75" x14ac:dyDescent="0.3">
      <c r="B1" s="39" t="s">
        <v>375</v>
      </c>
      <c r="C1" s="1"/>
      <c r="D1" s="15"/>
      <c r="E1" s="16"/>
      <c r="K1" s="17"/>
    </row>
    <row r="2" spans="1:12" x14ac:dyDescent="0.25">
      <c r="A2" s="106"/>
      <c r="B2" s="107"/>
      <c r="C2" s="107"/>
      <c r="D2" s="107"/>
      <c r="E2" s="109" t="s">
        <v>0</v>
      </c>
      <c r="F2" s="110"/>
      <c r="G2" s="110"/>
      <c r="H2" s="110"/>
      <c r="I2" s="110"/>
      <c r="J2" s="110"/>
      <c r="K2" s="110"/>
      <c r="L2" s="18"/>
    </row>
    <row r="3" spans="1:12" ht="38.25" x14ac:dyDescent="0.25">
      <c r="A3" s="12" t="s">
        <v>17</v>
      </c>
      <c r="B3" s="11" t="s">
        <v>308</v>
      </c>
      <c r="C3" s="11" t="s">
        <v>135</v>
      </c>
      <c r="D3" s="11" t="s">
        <v>2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10</v>
      </c>
      <c r="J3" s="11" t="s">
        <v>11</v>
      </c>
      <c r="K3" s="11" t="s">
        <v>234</v>
      </c>
      <c r="L3" s="11" t="s">
        <v>147</v>
      </c>
    </row>
    <row r="4" spans="1:12" s="57" customFormat="1" x14ac:dyDescent="0.25">
      <c r="A4" s="53">
        <v>1</v>
      </c>
      <c r="B4" s="52" t="s">
        <v>258</v>
      </c>
      <c r="C4" s="45">
        <v>51</v>
      </c>
      <c r="D4" s="54"/>
      <c r="E4" s="55"/>
      <c r="F4" s="55"/>
      <c r="G4" s="55"/>
      <c r="H4" s="55">
        <v>152000</v>
      </c>
      <c r="I4" s="55">
        <v>250000</v>
      </c>
      <c r="J4" s="55"/>
      <c r="K4" s="55">
        <f t="shared" ref="K4:K50" si="0">SUM(E4:J4)</f>
        <v>402000</v>
      </c>
      <c r="L4" s="56"/>
    </row>
    <row r="5" spans="1:12" s="57" customFormat="1" ht="40.5" x14ac:dyDescent="0.25">
      <c r="A5" s="53">
        <v>2</v>
      </c>
      <c r="B5" s="52" t="s">
        <v>176</v>
      </c>
      <c r="C5" s="45">
        <v>51</v>
      </c>
      <c r="D5" s="51" t="s">
        <v>18</v>
      </c>
      <c r="E5" s="58"/>
      <c r="F5" s="58"/>
      <c r="G5" s="59">
        <v>350000</v>
      </c>
      <c r="H5" s="58"/>
      <c r="I5" s="58"/>
      <c r="J5" s="58"/>
      <c r="K5" s="55">
        <f t="shared" si="0"/>
        <v>350000</v>
      </c>
      <c r="L5" s="60" t="s">
        <v>346</v>
      </c>
    </row>
    <row r="6" spans="1:12" s="57" customFormat="1" x14ac:dyDescent="0.25">
      <c r="A6" s="53">
        <v>3</v>
      </c>
      <c r="B6" s="52" t="s">
        <v>275</v>
      </c>
      <c r="C6" s="45">
        <v>51</v>
      </c>
      <c r="D6" s="54"/>
      <c r="E6" s="55"/>
      <c r="F6" s="55">
        <v>125000</v>
      </c>
      <c r="G6" s="55"/>
      <c r="H6" s="55"/>
      <c r="I6" s="55"/>
      <c r="J6" s="55"/>
      <c r="K6" s="55">
        <f t="shared" si="0"/>
        <v>125000</v>
      </c>
      <c r="L6" s="60" t="s">
        <v>367</v>
      </c>
    </row>
    <row r="7" spans="1:12" s="57" customFormat="1" ht="27" x14ac:dyDescent="0.25">
      <c r="A7" s="53">
        <v>4</v>
      </c>
      <c r="B7" s="43" t="s">
        <v>247</v>
      </c>
      <c r="C7" s="45">
        <v>51</v>
      </c>
      <c r="D7" s="51" t="s">
        <v>18</v>
      </c>
      <c r="E7" s="48"/>
      <c r="F7" s="48"/>
      <c r="G7" s="48">
        <v>492607.56</v>
      </c>
      <c r="H7" s="48"/>
      <c r="I7" s="48"/>
      <c r="J7" s="48"/>
      <c r="K7" s="55">
        <f t="shared" si="0"/>
        <v>492607.56</v>
      </c>
      <c r="L7" s="61" t="s">
        <v>346</v>
      </c>
    </row>
    <row r="8" spans="1:12" s="57" customFormat="1" x14ac:dyDescent="0.25">
      <c r="A8" s="53">
        <v>5</v>
      </c>
      <c r="B8" s="43" t="s">
        <v>183</v>
      </c>
      <c r="C8" s="45"/>
      <c r="D8" s="51" t="s">
        <v>18</v>
      </c>
      <c r="E8" s="48"/>
      <c r="F8" s="59" t="s">
        <v>14</v>
      </c>
      <c r="G8" s="48"/>
      <c r="H8" s="48"/>
      <c r="I8" s="48"/>
      <c r="J8" s="48"/>
      <c r="K8" s="55">
        <f t="shared" si="0"/>
        <v>0</v>
      </c>
      <c r="L8" s="60" t="s">
        <v>14</v>
      </c>
    </row>
    <row r="9" spans="1:12" s="57" customFormat="1" ht="27" x14ac:dyDescent="0.25">
      <c r="A9" s="53">
        <v>6</v>
      </c>
      <c r="B9" s="43" t="s">
        <v>40</v>
      </c>
      <c r="C9" s="45">
        <v>51</v>
      </c>
      <c r="D9" s="51" t="s">
        <v>18</v>
      </c>
      <c r="E9" s="48"/>
      <c r="F9" s="48"/>
      <c r="G9" s="48"/>
      <c r="H9" s="48"/>
      <c r="I9" s="48">
        <v>250000</v>
      </c>
      <c r="J9" s="48"/>
      <c r="K9" s="55">
        <f t="shared" si="0"/>
        <v>250000</v>
      </c>
      <c r="L9" s="60" t="s">
        <v>346</v>
      </c>
    </row>
    <row r="10" spans="1:12" s="57" customFormat="1" ht="27" x14ac:dyDescent="0.25">
      <c r="A10" s="53">
        <v>7</v>
      </c>
      <c r="B10" s="62" t="s">
        <v>262</v>
      </c>
      <c r="C10" s="45">
        <v>51</v>
      </c>
      <c r="D10" s="54"/>
      <c r="E10" s="55">
        <v>250000</v>
      </c>
      <c r="F10" s="55"/>
      <c r="G10" s="55"/>
      <c r="H10" s="55"/>
      <c r="I10" s="55"/>
      <c r="J10" s="55"/>
      <c r="K10" s="55">
        <f t="shared" si="0"/>
        <v>250000</v>
      </c>
      <c r="L10" s="60" t="s">
        <v>346</v>
      </c>
    </row>
    <row r="11" spans="1:12" s="57" customFormat="1" ht="27" x14ac:dyDescent="0.25">
      <c r="A11" s="53">
        <v>8</v>
      </c>
      <c r="B11" s="43" t="s">
        <v>368</v>
      </c>
      <c r="C11" s="45">
        <v>51</v>
      </c>
      <c r="D11" s="54"/>
      <c r="E11" s="55"/>
      <c r="F11" s="55"/>
      <c r="G11" s="55"/>
      <c r="H11" s="55"/>
      <c r="I11" s="55">
        <v>750000</v>
      </c>
      <c r="J11" s="55"/>
      <c r="K11" s="55">
        <v>750000</v>
      </c>
      <c r="L11" s="60" t="s">
        <v>346</v>
      </c>
    </row>
    <row r="12" spans="1:12" s="57" customFormat="1" x14ac:dyDescent="0.25">
      <c r="A12" s="53">
        <v>9</v>
      </c>
      <c r="B12" s="43" t="s">
        <v>179</v>
      </c>
      <c r="C12" s="45">
        <v>51</v>
      </c>
      <c r="D12" s="51" t="s">
        <v>18</v>
      </c>
      <c r="E12" s="48">
        <v>680000</v>
      </c>
      <c r="F12" s="48"/>
      <c r="G12" s="48"/>
      <c r="H12" s="48"/>
      <c r="I12" s="59" t="s">
        <v>14</v>
      </c>
      <c r="J12" s="48"/>
      <c r="K12" s="55">
        <f t="shared" si="0"/>
        <v>680000</v>
      </c>
      <c r="L12" s="60" t="s">
        <v>353</v>
      </c>
    </row>
    <row r="13" spans="1:12" s="57" customFormat="1" x14ac:dyDescent="0.25">
      <c r="A13" s="53">
        <v>10</v>
      </c>
      <c r="B13" s="62" t="s">
        <v>274</v>
      </c>
      <c r="C13" s="45">
        <v>51</v>
      </c>
      <c r="D13" s="54"/>
      <c r="E13" s="55"/>
      <c r="F13" s="55">
        <v>480900</v>
      </c>
      <c r="G13" s="55"/>
      <c r="H13" s="55"/>
      <c r="I13" s="55"/>
      <c r="J13" s="55"/>
      <c r="K13" s="55">
        <f t="shared" si="0"/>
        <v>480900</v>
      </c>
      <c r="L13" s="60" t="s">
        <v>353</v>
      </c>
    </row>
    <row r="14" spans="1:12" s="57" customFormat="1" ht="27" x14ac:dyDescent="0.25">
      <c r="A14" s="53">
        <v>11</v>
      </c>
      <c r="B14" s="43" t="s">
        <v>44</v>
      </c>
      <c r="C14" s="45">
        <v>51</v>
      </c>
      <c r="D14" s="51" t="s">
        <v>18</v>
      </c>
      <c r="E14" s="48"/>
      <c r="F14" s="48"/>
      <c r="G14" s="63">
        <v>679655.73899999994</v>
      </c>
      <c r="H14" s="48"/>
      <c r="I14" s="48"/>
      <c r="J14" s="48"/>
      <c r="K14" s="55">
        <f t="shared" si="0"/>
        <v>679655.73899999994</v>
      </c>
      <c r="L14" s="60" t="s">
        <v>175</v>
      </c>
    </row>
    <row r="15" spans="1:12" s="57" customFormat="1" ht="40.5" x14ac:dyDescent="0.25">
      <c r="A15" s="53">
        <v>12</v>
      </c>
      <c r="B15" s="62" t="s">
        <v>264</v>
      </c>
      <c r="C15" s="45">
        <v>51</v>
      </c>
      <c r="D15" s="54"/>
      <c r="E15" s="55">
        <v>1200000</v>
      </c>
      <c r="F15" s="55"/>
      <c r="G15" s="55"/>
      <c r="H15" s="55"/>
      <c r="I15" s="55"/>
      <c r="J15" s="55"/>
      <c r="K15" s="55">
        <f t="shared" si="0"/>
        <v>1200000</v>
      </c>
      <c r="L15" s="60" t="s">
        <v>346</v>
      </c>
    </row>
    <row r="16" spans="1:12" s="57" customFormat="1" ht="54" x14ac:dyDescent="0.25">
      <c r="A16" s="53">
        <v>13</v>
      </c>
      <c r="B16" s="43" t="s">
        <v>178</v>
      </c>
      <c r="C16" s="45">
        <v>51</v>
      </c>
      <c r="D16" s="51" t="s">
        <v>18</v>
      </c>
      <c r="E16" s="48"/>
      <c r="F16" s="48">
        <v>600000</v>
      </c>
      <c r="G16" s="48"/>
      <c r="H16" s="48"/>
      <c r="I16" s="48"/>
      <c r="J16" s="48"/>
      <c r="K16" s="55">
        <f t="shared" si="0"/>
        <v>600000</v>
      </c>
      <c r="L16" s="60" t="s">
        <v>346</v>
      </c>
    </row>
    <row r="17" spans="1:12" s="57" customFormat="1" ht="27" x14ac:dyDescent="0.25">
      <c r="A17" s="53">
        <v>14</v>
      </c>
      <c r="B17" s="62" t="s">
        <v>217</v>
      </c>
      <c r="C17" s="45">
        <v>51</v>
      </c>
      <c r="D17" s="51" t="s">
        <v>18</v>
      </c>
      <c r="E17" s="55"/>
      <c r="F17" s="55"/>
      <c r="G17" s="55"/>
      <c r="H17" s="48">
        <v>306483.75</v>
      </c>
      <c r="I17" s="55"/>
      <c r="J17" s="55"/>
      <c r="K17" s="55">
        <f t="shared" si="0"/>
        <v>306483.75</v>
      </c>
      <c r="L17" s="61" t="s">
        <v>348</v>
      </c>
    </row>
    <row r="18" spans="1:12" s="57" customFormat="1" ht="40.5" x14ac:dyDescent="0.25">
      <c r="A18" s="53">
        <v>15</v>
      </c>
      <c r="B18" s="62" t="s">
        <v>286</v>
      </c>
      <c r="C18" s="45">
        <v>51</v>
      </c>
      <c r="D18" s="54"/>
      <c r="E18" s="55"/>
      <c r="F18" s="55"/>
      <c r="G18" s="55"/>
      <c r="H18" s="55"/>
      <c r="I18" s="55">
        <v>450000</v>
      </c>
      <c r="J18" s="55"/>
      <c r="K18" s="55">
        <f t="shared" si="0"/>
        <v>450000</v>
      </c>
      <c r="L18" s="60" t="s">
        <v>346</v>
      </c>
    </row>
    <row r="19" spans="1:12" s="57" customFormat="1" ht="27" x14ac:dyDescent="0.25">
      <c r="A19" s="53">
        <v>16</v>
      </c>
      <c r="B19" s="62" t="s">
        <v>261</v>
      </c>
      <c r="C19" s="45">
        <v>51</v>
      </c>
      <c r="D19" s="54"/>
      <c r="E19" s="55"/>
      <c r="F19" s="55"/>
      <c r="G19" s="55"/>
      <c r="H19" s="55">
        <v>250000</v>
      </c>
      <c r="I19" s="55"/>
      <c r="J19" s="55"/>
      <c r="K19" s="55">
        <f t="shared" si="0"/>
        <v>250000</v>
      </c>
      <c r="L19" s="56">
        <v>45809</v>
      </c>
    </row>
    <row r="20" spans="1:12" s="57" customFormat="1" ht="27" x14ac:dyDescent="0.25">
      <c r="A20" s="53">
        <v>17</v>
      </c>
      <c r="B20" s="64" t="s">
        <v>42</v>
      </c>
      <c r="C20" s="45">
        <v>51</v>
      </c>
      <c r="D20" s="51" t="s">
        <v>18</v>
      </c>
      <c r="E20" s="65"/>
      <c r="F20" s="65">
        <v>831588.81</v>
      </c>
      <c r="G20" s="65"/>
      <c r="H20" s="65"/>
      <c r="I20" s="65"/>
      <c r="J20" s="65"/>
      <c r="K20" s="55">
        <f t="shared" si="0"/>
        <v>831588.81</v>
      </c>
      <c r="L20" s="66" t="s">
        <v>218</v>
      </c>
    </row>
    <row r="21" spans="1:12" s="57" customFormat="1" ht="67.5" x14ac:dyDescent="0.25">
      <c r="A21" s="53">
        <v>18</v>
      </c>
      <c r="B21" s="67" t="s">
        <v>259</v>
      </c>
      <c r="C21" s="45">
        <v>51</v>
      </c>
      <c r="D21" s="54"/>
      <c r="E21" s="68"/>
      <c r="F21" s="68"/>
      <c r="G21" s="68"/>
      <c r="H21" s="68">
        <v>350000</v>
      </c>
      <c r="I21" s="68"/>
      <c r="J21" s="68"/>
      <c r="K21" s="55">
        <f t="shared" si="0"/>
        <v>350000</v>
      </c>
      <c r="L21" s="69">
        <v>45717</v>
      </c>
    </row>
    <row r="22" spans="1:12" s="57" customFormat="1" ht="40.5" x14ac:dyDescent="0.25">
      <c r="A22" s="53">
        <v>19</v>
      </c>
      <c r="B22" s="64" t="s">
        <v>339</v>
      </c>
      <c r="C22" s="45">
        <v>51</v>
      </c>
      <c r="D22" s="54"/>
      <c r="E22" s="68"/>
      <c r="F22" s="68"/>
      <c r="G22" s="68"/>
      <c r="H22" s="68">
        <v>280000</v>
      </c>
      <c r="I22" s="68"/>
      <c r="J22" s="68"/>
      <c r="K22" s="55">
        <f t="shared" si="0"/>
        <v>280000</v>
      </c>
      <c r="L22" s="69">
        <v>45809</v>
      </c>
    </row>
    <row r="23" spans="1:12" s="57" customFormat="1" ht="40.5" x14ac:dyDescent="0.25">
      <c r="A23" s="53">
        <v>20</v>
      </c>
      <c r="B23" s="64" t="s">
        <v>221</v>
      </c>
      <c r="C23" s="45">
        <v>51</v>
      </c>
      <c r="D23" s="51" t="s">
        <v>18</v>
      </c>
      <c r="E23" s="65">
        <v>1000000</v>
      </c>
      <c r="F23" s="65"/>
      <c r="G23" s="65"/>
      <c r="H23" s="65"/>
      <c r="I23" s="65"/>
      <c r="J23" s="65"/>
      <c r="K23" s="55">
        <f t="shared" si="0"/>
        <v>1000000</v>
      </c>
      <c r="L23" s="66" t="s">
        <v>177</v>
      </c>
    </row>
    <row r="24" spans="1:12" s="57" customFormat="1" ht="40.5" x14ac:dyDescent="0.25">
      <c r="A24" s="53">
        <v>21</v>
      </c>
      <c r="B24" s="64" t="s">
        <v>144</v>
      </c>
      <c r="C24" s="45">
        <v>51</v>
      </c>
      <c r="D24" s="51" t="s">
        <v>18</v>
      </c>
      <c r="E24" s="65"/>
      <c r="F24" s="65"/>
      <c r="G24" s="65"/>
      <c r="H24" s="65"/>
      <c r="I24" s="65">
        <v>175821.91</v>
      </c>
      <c r="J24" s="65"/>
      <c r="K24" s="55">
        <f t="shared" si="0"/>
        <v>175821.91</v>
      </c>
      <c r="L24" s="66" t="s">
        <v>346</v>
      </c>
    </row>
    <row r="25" spans="1:12" s="57" customFormat="1" ht="40.5" x14ac:dyDescent="0.25">
      <c r="A25" s="53">
        <v>22</v>
      </c>
      <c r="B25" s="64" t="s">
        <v>146</v>
      </c>
      <c r="C25" s="45">
        <v>51</v>
      </c>
      <c r="D25" s="51" t="s">
        <v>18</v>
      </c>
      <c r="E25" s="65"/>
      <c r="F25" s="65"/>
      <c r="G25" s="65"/>
      <c r="H25" s="65"/>
      <c r="I25" s="65">
        <v>394743.24</v>
      </c>
      <c r="J25" s="65"/>
      <c r="K25" s="55">
        <f t="shared" si="0"/>
        <v>394743.24</v>
      </c>
      <c r="L25" s="66" t="s">
        <v>346</v>
      </c>
    </row>
    <row r="26" spans="1:12" s="57" customFormat="1" ht="40.5" x14ac:dyDescent="0.25">
      <c r="A26" s="53">
        <v>23</v>
      </c>
      <c r="B26" s="67" t="s">
        <v>260</v>
      </c>
      <c r="C26" s="45">
        <v>51</v>
      </c>
      <c r="D26" s="54"/>
      <c r="E26" s="68"/>
      <c r="F26" s="68"/>
      <c r="G26" s="68"/>
      <c r="H26" s="68">
        <v>200000</v>
      </c>
      <c r="I26" s="68"/>
      <c r="J26" s="68"/>
      <c r="K26" s="55">
        <f t="shared" si="0"/>
        <v>200000</v>
      </c>
      <c r="L26" s="66" t="s">
        <v>346</v>
      </c>
    </row>
    <row r="27" spans="1:12" s="57" customFormat="1" ht="54" x14ac:dyDescent="0.25">
      <c r="A27" s="53">
        <v>24</v>
      </c>
      <c r="B27" s="64" t="s">
        <v>363</v>
      </c>
      <c r="C27" s="45">
        <v>51</v>
      </c>
      <c r="D27" s="51" t="s">
        <v>18</v>
      </c>
      <c r="E27" s="65"/>
      <c r="F27" s="65"/>
      <c r="G27" s="65"/>
      <c r="H27" s="65"/>
      <c r="I27" s="65">
        <v>750000</v>
      </c>
      <c r="J27" s="65"/>
      <c r="K27" s="55">
        <f t="shared" si="0"/>
        <v>750000</v>
      </c>
      <c r="L27" s="66">
        <v>45689</v>
      </c>
    </row>
    <row r="28" spans="1:12" s="57" customFormat="1" ht="40.5" x14ac:dyDescent="0.25">
      <c r="A28" s="53">
        <v>25</v>
      </c>
      <c r="B28" s="67" t="s">
        <v>257</v>
      </c>
      <c r="C28" s="45"/>
      <c r="D28" s="54"/>
      <c r="E28" s="68"/>
      <c r="F28" s="68"/>
      <c r="G28" s="68"/>
      <c r="H28" s="68">
        <v>125000</v>
      </c>
      <c r="I28" s="68"/>
      <c r="J28" s="68"/>
      <c r="K28" s="55">
        <f t="shared" si="0"/>
        <v>125000</v>
      </c>
      <c r="L28" s="66" t="s">
        <v>346</v>
      </c>
    </row>
    <row r="29" spans="1:12" s="57" customFormat="1" ht="40.5" x14ac:dyDescent="0.25">
      <c r="A29" s="53">
        <v>26</v>
      </c>
      <c r="B29" s="67" t="s">
        <v>285</v>
      </c>
      <c r="C29" s="45">
        <v>51</v>
      </c>
      <c r="D29" s="54"/>
      <c r="E29" s="68"/>
      <c r="F29" s="68"/>
      <c r="G29" s="68"/>
      <c r="H29" s="68"/>
      <c r="I29" s="68">
        <v>1800000</v>
      </c>
      <c r="J29" s="68"/>
      <c r="K29" s="55">
        <f t="shared" si="0"/>
        <v>1800000</v>
      </c>
      <c r="L29" s="69">
        <v>45658</v>
      </c>
    </row>
    <row r="30" spans="1:12" s="57" customFormat="1" ht="25.5" x14ac:dyDescent="0.25">
      <c r="A30" s="53">
        <v>27</v>
      </c>
      <c r="B30" s="64" t="s">
        <v>43</v>
      </c>
      <c r="C30" s="45">
        <v>51</v>
      </c>
      <c r="D30" s="51" t="s">
        <v>18</v>
      </c>
      <c r="E30" s="65"/>
      <c r="F30" s="65"/>
      <c r="G30" s="65"/>
      <c r="H30" s="65"/>
      <c r="I30" s="65">
        <v>75508.832999999999</v>
      </c>
      <c r="J30" s="65"/>
      <c r="K30" s="55">
        <f t="shared" si="0"/>
        <v>75508.832999999999</v>
      </c>
      <c r="L30" s="66" t="s">
        <v>175</v>
      </c>
    </row>
    <row r="31" spans="1:12" s="57" customFormat="1" ht="40.5" x14ac:dyDescent="0.25">
      <c r="A31" s="53">
        <v>28</v>
      </c>
      <c r="B31" s="64" t="s">
        <v>158</v>
      </c>
      <c r="C31" s="45">
        <v>51</v>
      </c>
      <c r="D31" s="51" t="s">
        <v>18</v>
      </c>
      <c r="E31" s="65"/>
      <c r="F31" s="65"/>
      <c r="G31" s="65"/>
      <c r="H31" s="65"/>
      <c r="I31" s="65">
        <v>1000000</v>
      </c>
      <c r="J31" s="70" t="s">
        <v>155</v>
      </c>
      <c r="K31" s="55">
        <f t="shared" si="0"/>
        <v>1000000</v>
      </c>
      <c r="L31" s="66" t="s">
        <v>159</v>
      </c>
    </row>
    <row r="32" spans="1:12" s="57" customFormat="1" x14ac:dyDescent="0.25">
      <c r="A32" s="53">
        <v>29</v>
      </c>
      <c r="B32" s="64" t="s">
        <v>233</v>
      </c>
      <c r="C32" s="45">
        <v>51</v>
      </c>
      <c r="D32" s="51" t="s">
        <v>18</v>
      </c>
      <c r="E32" s="65"/>
      <c r="F32" s="65"/>
      <c r="G32" s="65"/>
      <c r="H32" s="65"/>
      <c r="I32" s="65">
        <v>400000</v>
      </c>
      <c r="J32" s="65"/>
      <c r="K32" s="55">
        <f t="shared" si="0"/>
        <v>400000</v>
      </c>
      <c r="L32" s="71" t="s">
        <v>347</v>
      </c>
    </row>
    <row r="33" spans="1:12" s="57" customFormat="1" ht="27" x14ac:dyDescent="0.25">
      <c r="A33" s="53">
        <v>30</v>
      </c>
      <c r="B33" s="67" t="s">
        <v>263</v>
      </c>
      <c r="C33" s="45"/>
      <c r="D33" s="54"/>
      <c r="E33" s="68">
        <v>450000</v>
      </c>
      <c r="F33" s="68"/>
      <c r="G33" s="68"/>
      <c r="H33" s="68"/>
      <c r="I33" s="68"/>
      <c r="J33" s="68"/>
      <c r="K33" s="55">
        <f t="shared" si="0"/>
        <v>450000</v>
      </c>
      <c r="L33" s="69">
        <v>45717</v>
      </c>
    </row>
    <row r="34" spans="1:12" s="57" customFormat="1" x14ac:dyDescent="0.25">
      <c r="A34" s="53">
        <v>31</v>
      </c>
      <c r="B34" s="67" t="s">
        <v>284</v>
      </c>
      <c r="C34" s="45"/>
      <c r="D34" s="54"/>
      <c r="E34" s="68"/>
      <c r="F34" s="68"/>
      <c r="G34" s="68"/>
      <c r="H34" s="68"/>
      <c r="I34" s="68">
        <v>275800</v>
      </c>
      <c r="J34" s="68"/>
      <c r="K34" s="55">
        <f t="shared" si="0"/>
        <v>275800</v>
      </c>
      <c r="L34" s="69">
        <v>45689</v>
      </c>
    </row>
    <row r="35" spans="1:12" s="57" customFormat="1" ht="40.5" x14ac:dyDescent="0.25">
      <c r="A35" s="53">
        <v>32</v>
      </c>
      <c r="B35" s="64" t="s">
        <v>369</v>
      </c>
      <c r="C35" s="45">
        <v>51</v>
      </c>
      <c r="D35" s="51" t="s">
        <v>18</v>
      </c>
      <c r="E35" s="65"/>
      <c r="F35" s="65"/>
      <c r="G35" s="65"/>
      <c r="H35" s="65"/>
      <c r="I35" s="65">
        <v>200000</v>
      </c>
      <c r="J35" s="65"/>
      <c r="K35" s="55">
        <f t="shared" si="0"/>
        <v>200000</v>
      </c>
      <c r="L35" s="66" t="s">
        <v>346</v>
      </c>
    </row>
    <row r="36" spans="1:12" s="57" customFormat="1" ht="27" x14ac:dyDescent="0.25">
      <c r="A36" s="53">
        <v>33</v>
      </c>
      <c r="B36" s="64" t="s">
        <v>182</v>
      </c>
      <c r="C36" s="45">
        <v>51</v>
      </c>
      <c r="D36" s="51" t="s">
        <v>18</v>
      </c>
      <c r="E36" s="65"/>
      <c r="F36" s="65"/>
      <c r="G36" s="65"/>
      <c r="H36" s="65"/>
      <c r="I36" s="65">
        <v>250000</v>
      </c>
      <c r="J36" s="65"/>
      <c r="K36" s="55">
        <f t="shared" si="0"/>
        <v>250000</v>
      </c>
      <c r="L36" s="66" t="s">
        <v>346</v>
      </c>
    </row>
    <row r="37" spans="1:12" s="57" customFormat="1" x14ac:dyDescent="0.25">
      <c r="A37" s="53">
        <v>34</v>
      </c>
      <c r="B37" s="64" t="s">
        <v>180</v>
      </c>
      <c r="C37" s="45">
        <v>51</v>
      </c>
      <c r="D37" s="51" t="s">
        <v>18</v>
      </c>
      <c r="E37" s="65"/>
      <c r="F37" s="65"/>
      <c r="G37" s="65"/>
      <c r="H37" s="65"/>
      <c r="I37" s="65">
        <v>100000</v>
      </c>
      <c r="J37" s="65"/>
      <c r="K37" s="55">
        <f t="shared" si="0"/>
        <v>100000</v>
      </c>
      <c r="L37" s="66" t="s">
        <v>346</v>
      </c>
    </row>
    <row r="38" spans="1:12" s="57" customFormat="1" ht="19.5" customHeight="1" x14ac:dyDescent="0.25">
      <c r="A38" s="53">
        <v>35</v>
      </c>
      <c r="B38" s="64" t="s">
        <v>160</v>
      </c>
      <c r="C38" s="45">
        <v>51</v>
      </c>
      <c r="D38" s="51" t="s">
        <v>18</v>
      </c>
      <c r="E38" s="65"/>
      <c r="F38" s="65"/>
      <c r="G38" s="65"/>
      <c r="H38" s="65"/>
      <c r="I38" s="65">
        <v>923000</v>
      </c>
      <c r="J38" s="65"/>
      <c r="K38" s="55">
        <f t="shared" si="0"/>
        <v>923000</v>
      </c>
      <c r="L38" s="66" t="s">
        <v>159</v>
      </c>
    </row>
    <row r="39" spans="1:12" s="57" customFormat="1" ht="26.25" customHeight="1" x14ac:dyDescent="0.25">
      <c r="A39" s="53">
        <v>36</v>
      </c>
      <c r="B39" s="64" t="s">
        <v>39</v>
      </c>
      <c r="C39" s="45">
        <v>51</v>
      </c>
      <c r="D39" s="51" t="s">
        <v>18</v>
      </c>
      <c r="E39" s="65"/>
      <c r="F39" s="65"/>
      <c r="G39" s="65"/>
      <c r="H39" s="65">
        <v>700000</v>
      </c>
      <c r="I39" s="65"/>
      <c r="J39" s="65"/>
      <c r="K39" s="55">
        <f t="shared" si="0"/>
        <v>700000</v>
      </c>
      <c r="L39" s="66" t="s">
        <v>346</v>
      </c>
    </row>
    <row r="40" spans="1:12" s="57" customFormat="1" x14ac:dyDescent="0.25">
      <c r="A40" s="53">
        <v>37</v>
      </c>
      <c r="B40" s="67" t="s">
        <v>249</v>
      </c>
      <c r="C40" s="45">
        <v>51</v>
      </c>
      <c r="D40" s="54"/>
      <c r="E40" s="68"/>
      <c r="F40" s="68"/>
      <c r="G40" s="68">
        <v>250000</v>
      </c>
      <c r="H40" s="68"/>
      <c r="I40" s="68"/>
      <c r="J40" s="68"/>
      <c r="K40" s="55">
        <f t="shared" si="0"/>
        <v>250000</v>
      </c>
      <c r="L40" s="66" t="s">
        <v>346</v>
      </c>
    </row>
    <row r="41" spans="1:12" s="57" customFormat="1" ht="40.5" x14ac:dyDescent="0.25">
      <c r="A41" s="53">
        <v>38</v>
      </c>
      <c r="B41" s="67" t="s">
        <v>283</v>
      </c>
      <c r="C41" s="45">
        <v>51</v>
      </c>
      <c r="D41" s="72"/>
      <c r="E41" s="68"/>
      <c r="F41" s="68"/>
      <c r="G41" s="68"/>
      <c r="H41" s="68"/>
      <c r="I41" s="68">
        <v>750000</v>
      </c>
      <c r="J41" s="68"/>
      <c r="K41" s="55">
        <f t="shared" si="0"/>
        <v>750000</v>
      </c>
      <c r="L41" s="66" t="s">
        <v>346</v>
      </c>
    </row>
    <row r="42" spans="1:12" s="57" customFormat="1" ht="27" x14ac:dyDescent="0.25">
      <c r="A42" s="53">
        <v>39</v>
      </c>
      <c r="B42" s="64" t="s">
        <v>157</v>
      </c>
      <c r="C42" s="45">
        <v>51</v>
      </c>
      <c r="D42" s="73" t="s">
        <v>18</v>
      </c>
      <c r="E42" s="65"/>
      <c r="F42" s="65"/>
      <c r="G42" s="65"/>
      <c r="H42" s="65"/>
      <c r="I42" s="65">
        <v>800000</v>
      </c>
      <c r="J42" s="65"/>
      <c r="K42" s="55">
        <f t="shared" si="0"/>
        <v>800000</v>
      </c>
      <c r="L42" s="66" t="s">
        <v>346</v>
      </c>
    </row>
    <row r="43" spans="1:12" s="57" customFormat="1" ht="27" x14ac:dyDescent="0.25">
      <c r="A43" s="53">
        <v>40</v>
      </c>
      <c r="B43" s="64" t="s">
        <v>41</v>
      </c>
      <c r="C43" s="45">
        <v>51</v>
      </c>
      <c r="D43" s="73" t="s">
        <v>18</v>
      </c>
      <c r="E43" s="65"/>
      <c r="F43" s="65"/>
      <c r="G43" s="65"/>
      <c r="H43" s="65"/>
      <c r="I43" s="65"/>
      <c r="J43" s="65">
        <v>131000</v>
      </c>
      <c r="K43" s="55">
        <f t="shared" si="0"/>
        <v>131000</v>
      </c>
      <c r="L43" s="66" t="s">
        <v>177</v>
      </c>
    </row>
    <row r="44" spans="1:12" s="57" customFormat="1" x14ac:dyDescent="0.25">
      <c r="A44" s="53">
        <v>41</v>
      </c>
      <c r="B44" s="67" t="s">
        <v>248</v>
      </c>
      <c r="C44" s="45">
        <v>51</v>
      </c>
      <c r="D44" s="72"/>
      <c r="E44" s="68"/>
      <c r="F44" s="68"/>
      <c r="G44" s="68">
        <v>280000</v>
      </c>
      <c r="H44" s="68"/>
      <c r="I44" s="68"/>
      <c r="J44" s="68"/>
      <c r="K44" s="55">
        <f t="shared" si="0"/>
        <v>280000</v>
      </c>
      <c r="L44" s="66" t="s">
        <v>346</v>
      </c>
    </row>
    <row r="45" spans="1:12" s="57" customFormat="1" ht="54" x14ac:dyDescent="0.25">
      <c r="A45" s="53">
        <v>42</v>
      </c>
      <c r="B45" s="64" t="s">
        <v>185</v>
      </c>
      <c r="C45" s="45">
        <v>51</v>
      </c>
      <c r="D45" s="73" t="s">
        <v>18</v>
      </c>
      <c r="E45" s="65"/>
      <c r="F45" s="65"/>
      <c r="G45" s="65"/>
      <c r="H45" s="65">
        <v>500000</v>
      </c>
      <c r="I45" s="65"/>
      <c r="J45" s="65"/>
      <c r="K45" s="55">
        <f t="shared" si="0"/>
        <v>500000</v>
      </c>
      <c r="L45" s="66" t="s">
        <v>346</v>
      </c>
    </row>
    <row r="46" spans="1:12" s="57" customFormat="1" ht="40.5" x14ac:dyDescent="0.25">
      <c r="A46" s="53">
        <v>43</v>
      </c>
      <c r="B46" s="64" t="s">
        <v>184</v>
      </c>
      <c r="C46" s="45">
        <v>51</v>
      </c>
      <c r="D46" s="73" t="s">
        <v>18</v>
      </c>
      <c r="E46" s="65"/>
      <c r="F46" s="65"/>
      <c r="G46" s="65"/>
      <c r="H46" s="65"/>
      <c r="I46" s="65">
        <v>1000000</v>
      </c>
      <c r="J46" s="65"/>
      <c r="K46" s="55">
        <f t="shared" si="0"/>
        <v>1000000</v>
      </c>
      <c r="L46" s="66" t="s">
        <v>346</v>
      </c>
    </row>
    <row r="47" spans="1:12" s="57" customFormat="1" ht="40.5" x14ac:dyDescent="0.25">
      <c r="A47" s="53">
        <v>44</v>
      </c>
      <c r="B47" s="64" t="s">
        <v>181</v>
      </c>
      <c r="C47" s="45">
        <v>51</v>
      </c>
      <c r="D47" s="73" t="s">
        <v>18</v>
      </c>
      <c r="E47" s="65"/>
      <c r="F47" s="65"/>
      <c r="G47" s="65"/>
      <c r="H47" s="65"/>
      <c r="I47" s="65">
        <v>950000</v>
      </c>
      <c r="J47" s="65"/>
      <c r="K47" s="55">
        <f t="shared" si="0"/>
        <v>950000</v>
      </c>
      <c r="L47" s="66" t="s">
        <v>346</v>
      </c>
    </row>
    <row r="48" spans="1:12" s="57" customFormat="1" ht="40.5" x14ac:dyDescent="0.25">
      <c r="A48" s="53">
        <v>45</v>
      </c>
      <c r="B48" s="64" t="s">
        <v>25</v>
      </c>
      <c r="C48" s="45"/>
      <c r="D48" s="73" t="s">
        <v>18</v>
      </c>
      <c r="E48" s="74"/>
      <c r="F48" s="65"/>
      <c r="G48" s="75"/>
      <c r="H48" s="75"/>
      <c r="I48" s="65">
        <v>1200000</v>
      </c>
      <c r="J48" s="75"/>
      <c r="K48" s="55">
        <f t="shared" si="0"/>
        <v>1200000</v>
      </c>
      <c r="L48" s="71" t="s">
        <v>350</v>
      </c>
    </row>
    <row r="49" spans="1:12" s="57" customFormat="1" ht="27" x14ac:dyDescent="0.25">
      <c r="A49" s="53">
        <v>46</v>
      </c>
      <c r="B49" s="64" t="s">
        <v>220</v>
      </c>
      <c r="C49" s="45">
        <v>51</v>
      </c>
      <c r="D49" s="73" t="s">
        <v>18</v>
      </c>
      <c r="E49" s="68">
        <v>600000</v>
      </c>
      <c r="F49" s="68"/>
      <c r="G49" s="68"/>
      <c r="H49" s="68"/>
      <c r="I49" s="68"/>
      <c r="J49" s="68"/>
      <c r="K49" s="55">
        <f t="shared" si="0"/>
        <v>600000</v>
      </c>
      <c r="L49" s="66" t="s">
        <v>177</v>
      </c>
    </row>
    <row r="50" spans="1:12" s="57" customFormat="1" ht="27" x14ac:dyDescent="0.25">
      <c r="A50" s="53">
        <v>47</v>
      </c>
      <c r="B50" s="64" t="s">
        <v>340</v>
      </c>
      <c r="C50" s="45">
        <v>51</v>
      </c>
      <c r="D50" s="73" t="s">
        <v>18</v>
      </c>
      <c r="E50" s="65">
        <v>25000</v>
      </c>
      <c r="F50" s="65"/>
      <c r="G50" s="65"/>
      <c r="H50" s="65"/>
      <c r="I50" s="65"/>
      <c r="J50" s="65"/>
      <c r="K50" s="55">
        <f t="shared" si="0"/>
        <v>25000</v>
      </c>
      <c r="L50" s="66" t="s">
        <v>346</v>
      </c>
    </row>
    <row r="51" spans="1:12" x14ac:dyDescent="0.25">
      <c r="B51" s="4"/>
      <c r="C51" s="4"/>
      <c r="D51" s="6"/>
      <c r="E51" s="37">
        <f>SUM(Table_18[AGRICULTURA E MEIO AMBIENTE])</f>
        <v>4205000</v>
      </c>
      <c r="F51" s="37">
        <f>SUM(Table_18[ASSISTÊNCIA SOCIAL])</f>
        <v>2037488.81</v>
      </c>
      <c r="G51" s="37">
        <f>SUM(Table_18[EDUCAÇÃO])</f>
        <v>2052263.2990000001</v>
      </c>
      <c r="H51" s="37">
        <f>SUM(Table_18[ESPORTES, CULTURA E LAZER])</f>
        <v>2863483.75</v>
      </c>
      <c r="I51" s="37">
        <f>SUM(Table_18[INFRAESTRUTURA])</f>
        <v>12744873.982999999</v>
      </c>
      <c r="J51" s="37">
        <f>SUM(Table_18[SAÚDE])</f>
        <v>131000</v>
      </c>
      <c r="K51" s="37">
        <f>SUM(E51:J51)</f>
        <v>24034109.842</v>
      </c>
      <c r="L51" s="6"/>
    </row>
    <row r="52" spans="1:12" x14ac:dyDescent="0.25">
      <c r="D52" s="15"/>
      <c r="K52" s="17"/>
    </row>
    <row r="53" spans="1:12" x14ac:dyDescent="0.25">
      <c r="D53" s="15"/>
      <c r="K53" s="17"/>
    </row>
    <row r="54" spans="1:12" x14ac:dyDescent="0.25">
      <c r="D54" s="15"/>
      <c r="K54" s="17"/>
    </row>
    <row r="55" spans="1:12" x14ac:dyDescent="0.25">
      <c r="D55" s="15"/>
      <c r="K55" s="17"/>
    </row>
    <row r="56" spans="1:12" x14ac:dyDescent="0.25">
      <c r="D56" s="15"/>
      <c r="K56" s="17"/>
    </row>
    <row r="57" spans="1:12" x14ac:dyDescent="0.25">
      <c r="D57" s="15"/>
      <c r="K57" s="17"/>
    </row>
    <row r="58" spans="1:12" x14ac:dyDescent="0.25">
      <c r="D58" s="15"/>
      <c r="K58" s="17"/>
    </row>
    <row r="59" spans="1:12" x14ac:dyDescent="0.25">
      <c r="D59" s="15"/>
      <c r="K59" s="17"/>
    </row>
    <row r="60" spans="1:12" x14ac:dyDescent="0.25">
      <c r="D60" s="15"/>
      <c r="K60" s="17"/>
    </row>
    <row r="61" spans="1:12" x14ac:dyDescent="0.25">
      <c r="D61" s="15"/>
      <c r="K61" s="17"/>
    </row>
    <row r="62" spans="1:12" x14ac:dyDescent="0.25">
      <c r="D62" s="15"/>
      <c r="K62" s="17"/>
    </row>
    <row r="63" spans="1:12" x14ac:dyDescent="0.25">
      <c r="D63" s="15"/>
      <c r="K63" s="17"/>
    </row>
    <row r="64" spans="1:12" x14ac:dyDescent="0.25">
      <c r="D64" s="15"/>
      <c r="K64" s="17"/>
    </row>
    <row r="65" spans="4:11" x14ac:dyDescent="0.25">
      <c r="D65" s="15"/>
      <c r="K65" s="17"/>
    </row>
    <row r="66" spans="4:11" x14ac:dyDescent="0.25">
      <c r="D66" s="15"/>
      <c r="K66" s="17"/>
    </row>
    <row r="67" spans="4:11" x14ac:dyDescent="0.25">
      <c r="D67" s="15"/>
      <c r="K67" s="17"/>
    </row>
    <row r="68" spans="4:11" x14ac:dyDescent="0.25">
      <c r="D68" s="15"/>
      <c r="K68" s="17"/>
    </row>
    <row r="69" spans="4:11" x14ac:dyDescent="0.25">
      <c r="D69" s="15"/>
      <c r="K69" s="17"/>
    </row>
    <row r="70" spans="4:11" x14ac:dyDescent="0.25">
      <c r="D70" s="15"/>
      <c r="K70" s="17"/>
    </row>
    <row r="71" spans="4:11" x14ac:dyDescent="0.25">
      <c r="D71" s="15"/>
      <c r="K71" s="17"/>
    </row>
    <row r="72" spans="4:11" x14ac:dyDescent="0.25">
      <c r="D72" s="15"/>
      <c r="K72" s="17"/>
    </row>
    <row r="73" spans="4:11" x14ac:dyDescent="0.25">
      <c r="D73" s="15"/>
      <c r="K73" s="17"/>
    </row>
    <row r="74" spans="4:11" x14ac:dyDescent="0.25">
      <c r="D74" s="15"/>
      <c r="K74" s="17"/>
    </row>
    <row r="75" spans="4:11" x14ac:dyDescent="0.25">
      <c r="D75" s="15"/>
      <c r="K75" s="17"/>
    </row>
    <row r="76" spans="4:11" x14ac:dyDescent="0.25">
      <c r="D76" s="15"/>
      <c r="K76" s="17"/>
    </row>
    <row r="77" spans="4:11" x14ac:dyDescent="0.25">
      <c r="D77" s="15"/>
      <c r="K77" s="17"/>
    </row>
    <row r="78" spans="4:11" x14ac:dyDescent="0.25">
      <c r="D78" s="15"/>
      <c r="K78" s="17"/>
    </row>
    <row r="79" spans="4:11" x14ac:dyDescent="0.25">
      <c r="D79" s="15"/>
      <c r="K79" s="17"/>
    </row>
    <row r="80" spans="4:11" x14ac:dyDescent="0.25">
      <c r="D80" s="15"/>
      <c r="K80" s="17"/>
    </row>
    <row r="81" spans="4:11" x14ac:dyDescent="0.25">
      <c r="D81" s="15"/>
      <c r="K81" s="17"/>
    </row>
    <row r="82" spans="4:11" x14ac:dyDescent="0.25">
      <c r="D82" s="15"/>
      <c r="K82" s="17"/>
    </row>
    <row r="83" spans="4:11" x14ac:dyDescent="0.25">
      <c r="D83" s="15"/>
      <c r="K83" s="17"/>
    </row>
    <row r="84" spans="4:11" x14ac:dyDescent="0.25">
      <c r="D84" s="15"/>
      <c r="K84" s="17"/>
    </row>
    <row r="85" spans="4:11" x14ac:dyDescent="0.25">
      <c r="D85" s="15"/>
      <c r="K85" s="17"/>
    </row>
    <row r="86" spans="4:11" x14ac:dyDescent="0.25">
      <c r="D86" s="15"/>
      <c r="K86" s="17"/>
    </row>
    <row r="87" spans="4:11" x14ac:dyDescent="0.25">
      <c r="D87" s="15"/>
      <c r="K87" s="17"/>
    </row>
    <row r="88" spans="4:11" x14ac:dyDescent="0.25">
      <c r="D88" s="15"/>
      <c r="K88" s="17"/>
    </row>
    <row r="89" spans="4:11" x14ac:dyDescent="0.25">
      <c r="D89" s="15"/>
      <c r="K89" s="17"/>
    </row>
    <row r="90" spans="4:11" x14ac:dyDescent="0.25">
      <c r="D90" s="15"/>
      <c r="K90" s="17"/>
    </row>
    <row r="91" spans="4:11" x14ac:dyDescent="0.25">
      <c r="D91" s="15"/>
      <c r="K91" s="17"/>
    </row>
    <row r="92" spans="4:11" x14ac:dyDescent="0.25">
      <c r="D92" s="15"/>
      <c r="K92" s="17"/>
    </row>
    <row r="93" spans="4:11" x14ac:dyDescent="0.25">
      <c r="D93" s="15"/>
      <c r="K93" s="17"/>
    </row>
    <row r="94" spans="4:11" x14ac:dyDescent="0.25">
      <c r="D94" s="15"/>
      <c r="K94" s="17"/>
    </row>
    <row r="95" spans="4:11" x14ac:dyDescent="0.25">
      <c r="D95" s="15"/>
      <c r="K95" s="17"/>
    </row>
    <row r="96" spans="4:11" x14ac:dyDescent="0.25">
      <c r="D96" s="15"/>
      <c r="K96" s="17"/>
    </row>
    <row r="97" spans="4:11" x14ac:dyDescent="0.25">
      <c r="D97" s="15"/>
      <c r="K97" s="17"/>
    </row>
    <row r="98" spans="4:11" x14ac:dyDescent="0.25">
      <c r="D98" s="15"/>
      <c r="K98" s="17"/>
    </row>
    <row r="99" spans="4:11" x14ac:dyDescent="0.25">
      <c r="D99" s="15"/>
      <c r="K99" s="17"/>
    </row>
    <row r="100" spans="4:11" x14ac:dyDescent="0.25">
      <c r="D100" s="15"/>
      <c r="K100" s="17"/>
    </row>
    <row r="101" spans="4:11" x14ac:dyDescent="0.25">
      <c r="D101" s="15"/>
      <c r="K101" s="17"/>
    </row>
    <row r="102" spans="4:11" x14ac:dyDescent="0.25">
      <c r="D102" s="15"/>
      <c r="K102" s="17"/>
    </row>
    <row r="103" spans="4:11" x14ac:dyDescent="0.25">
      <c r="D103" s="15"/>
      <c r="K103" s="17"/>
    </row>
    <row r="104" spans="4:11" x14ac:dyDescent="0.25">
      <c r="D104" s="15"/>
      <c r="K104" s="17"/>
    </row>
    <row r="105" spans="4:11" x14ac:dyDescent="0.25">
      <c r="D105" s="15"/>
      <c r="K105" s="17"/>
    </row>
    <row r="106" spans="4:11" x14ac:dyDescent="0.25">
      <c r="D106" s="15"/>
      <c r="K106" s="17"/>
    </row>
    <row r="107" spans="4:11" x14ac:dyDescent="0.25">
      <c r="D107" s="15"/>
      <c r="K107" s="17"/>
    </row>
    <row r="108" spans="4:11" x14ac:dyDescent="0.25">
      <c r="D108" s="15"/>
      <c r="K108" s="17"/>
    </row>
    <row r="109" spans="4:11" x14ac:dyDescent="0.25">
      <c r="D109" s="15"/>
      <c r="K109" s="17"/>
    </row>
    <row r="110" spans="4:11" x14ac:dyDescent="0.25">
      <c r="D110" s="15"/>
      <c r="K110" s="17"/>
    </row>
    <row r="111" spans="4:11" x14ac:dyDescent="0.25">
      <c r="D111" s="15"/>
      <c r="K111" s="17"/>
    </row>
    <row r="112" spans="4:11" x14ac:dyDescent="0.25">
      <c r="D112" s="15"/>
      <c r="K112" s="17"/>
    </row>
    <row r="113" spans="4:11" x14ac:dyDescent="0.25">
      <c r="D113" s="15"/>
      <c r="K113" s="17"/>
    </row>
    <row r="114" spans="4:11" x14ac:dyDescent="0.25">
      <c r="D114" s="15"/>
      <c r="K114" s="17"/>
    </row>
    <row r="115" spans="4:11" x14ac:dyDescent="0.25">
      <c r="D115" s="15"/>
      <c r="K115" s="17"/>
    </row>
    <row r="116" spans="4:11" x14ac:dyDescent="0.25">
      <c r="D116" s="15"/>
      <c r="K116" s="17"/>
    </row>
    <row r="117" spans="4:11" x14ac:dyDescent="0.25">
      <c r="D117" s="15"/>
      <c r="K117" s="17"/>
    </row>
    <row r="118" spans="4:11" x14ac:dyDescent="0.25">
      <c r="D118" s="15"/>
      <c r="K118" s="17"/>
    </row>
    <row r="119" spans="4:11" x14ac:dyDescent="0.25">
      <c r="D119" s="15"/>
      <c r="K119" s="17"/>
    </row>
    <row r="120" spans="4:11" x14ac:dyDescent="0.25">
      <c r="D120" s="15"/>
      <c r="K120" s="17"/>
    </row>
    <row r="121" spans="4:11" x14ac:dyDescent="0.25">
      <c r="D121" s="15"/>
      <c r="K121" s="17"/>
    </row>
    <row r="122" spans="4:11" x14ac:dyDescent="0.25">
      <c r="D122" s="15"/>
      <c r="K122" s="17"/>
    </row>
    <row r="123" spans="4:11" x14ac:dyDescent="0.25">
      <c r="D123" s="15"/>
      <c r="K123" s="17"/>
    </row>
    <row r="124" spans="4:11" x14ac:dyDescent="0.25">
      <c r="D124" s="15"/>
      <c r="K124" s="17"/>
    </row>
    <row r="125" spans="4:11" x14ac:dyDescent="0.25">
      <c r="D125" s="15"/>
      <c r="K125" s="17"/>
    </row>
    <row r="126" spans="4:11" x14ac:dyDescent="0.25">
      <c r="D126" s="15"/>
      <c r="K126" s="17"/>
    </row>
    <row r="127" spans="4:11" x14ac:dyDescent="0.25">
      <c r="D127" s="15"/>
      <c r="K127" s="17"/>
    </row>
    <row r="128" spans="4:11" x14ac:dyDescent="0.25">
      <c r="D128" s="15"/>
      <c r="K128" s="17"/>
    </row>
    <row r="129" spans="4:11" x14ac:dyDescent="0.25">
      <c r="D129" s="15"/>
      <c r="K129" s="17"/>
    </row>
    <row r="130" spans="4:11" x14ac:dyDescent="0.25">
      <c r="D130" s="15"/>
      <c r="K130" s="17"/>
    </row>
    <row r="131" spans="4:11" x14ac:dyDescent="0.25">
      <c r="D131" s="15"/>
      <c r="K131" s="17"/>
    </row>
    <row r="132" spans="4:11" x14ac:dyDescent="0.25">
      <c r="D132" s="15"/>
      <c r="K132" s="17"/>
    </row>
    <row r="133" spans="4:11" x14ac:dyDescent="0.25">
      <c r="D133" s="15"/>
      <c r="K133" s="17"/>
    </row>
    <row r="134" spans="4:11" x14ac:dyDescent="0.25">
      <c r="D134" s="15"/>
      <c r="K134" s="17"/>
    </row>
    <row r="135" spans="4:11" x14ac:dyDescent="0.25">
      <c r="D135" s="15"/>
      <c r="K135" s="17"/>
    </row>
    <row r="136" spans="4:11" x14ac:dyDescent="0.25">
      <c r="D136" s="15"/>
      <c r="K136" s="17"/>
    </row>
    <row r="137" spans="4:11" x14ac:dyDescent="0.25">
      <c r="D137" s="15"/>
      <c r="K137" s="17"/>
    </row>
    <row r="138" spans="4:11" x14ac:dyDescent="0.25">
      <c r="D138" s="15"/>
      <c r="K138" s="17"/>
    </row>
    <row r="139" spans="4:11" x14ac:dyDescent="0.25">
      <c r="D139" s="15"/>
      <c r="K139" s="17"/>
    </row>
    <row r="140" spans="4:11" x14ac:dyDescent="0.25">
      <c r="D140" s="15"/>
      <c r="K140" s="17"/>
    </row>
    <row r="141" spans="4:11" x14ac:dyDescent="0.25">
      <c r="D141" s="15"/>
      <c r="K141" s="17"/>
    </row>
    <row r="142" spans="4:11" x14ac:dyDescent="0.25">
      <c r="D142" s="15"/>
      <c r="K142" s="17"/>
    </row>
    <row r="143" spans="4:11" x14ac:dyDescent="0.25">
      <c r="D143" s="15"/>
      <c r="K143" s="17"/>
    </row>
    <row r="144" spans="4:11" x14ac:dyDescent="0.25">
      <c r="D144" s="15"/>
      <c r="K144" s="17"/>
    </row>
    <row r="145" spans="4:11" x14ac:dyDescent="0.25">
      <c r="D145" s="15"/>
      <c r="K145" s="17"/>
    </row>
    <row r="146" spans="4:11" x14ac:dyDescent="0.25">
      <c r="D146" s="15"/>
      <c r="K146" s="17"/>
    </row>
    <row r="147" spans="4:11" x14ac:dyDescent="0.25">
      <c r="D147" s="15"/>
      <c r="K147" s="17"/>
    </row>
    <row r="148" spans="4:11" x14ac:dyDescent="0.25">
      <c r="D148" s="15"/>
      <c r="K148" s="17"/>
    </row>
    <row r="149" spans="4:11" x14ac:dyDescent="0.25">
      <c r="D149" s="15"/>
      <c r="K149" s="17"/>
    </row>
    <row r="150" spans="4:11" x14ac:dyDescent="0.25">
      <c r="D150" s="15"/>
      <c r="K150" s="17"/>
    </row>
    <row r="151" spans="4:11" x14ac:dyDescent="0.25">
      <c r="D151" s="15"/>
      <c r="K151" s="17"/>
    </row>
    <row r="152" spans="4:11" x14ac:dyDescent="0.25">
      <c r="D152" s="15"/>
      <c r="K152" s="17"/>
    </row>
    <row r="153" spans="4:11" x14ac:dyDescent="0.25">
      <c r="D153" s="15"/>
      <c r="K153" s="17"/>
    </row>
    <row r="154" spans="4:11" x14ac:dyDescent="0.25">
      <c r="D154" s="15"/>
      <c r="K154" s="17"/>
    </row>
    <row r="155" spans="4:11" x14ac:dyDescent="0.25">
      <c r="D155" s="15"/>
      <c r="K155" s="17"/>
    </row>
    <row r="156" spans="4:11" x14ac:dyDescent="0.25">
      <c r="D156" s="15"/>
      <c r="K156" s="17"/>
    </row>
    <row r="157" spans="4:11" x14ac:dyDescent="0.25">
      <c r="D157" s="15"/>
      <c r="K157" s="17"/>
    </row>
    <row r="158" spans="4:11" x14ac:dyDescent="0.25">
      <c r="D158" s="15"/>
      <c r="K158" s="17"/>
    </row>
    <row r="159" spans="4:11" x14ac:dyDescent="0.25">
      <c r="D159" s="15"/>
      <c r="K159" s="17"/>
    </row>
    <row r="160" spans="4:11" x14ac:dyDescent="0.25">
      <c r="D160" s="15"/>
      <c r="K160" s="17"/>
    </row>
    <row r="161" spans="4:11" x14ac:dyDescent="0.25">
      <c r="D161" s="15"/>
      <c r="K161" s="17"/>
    </row>
    <row r="162" spans="4:11" x14ac:dyDescent="0.25">
      <c r="D162" s="15"/>
      <c r="K162" s="17"/>
    </row>
    <row r="163" spans="4:11" x14ac:dyDescent="0.25">
      <c r="D163" s="15"/>
      <c r="K163" s="17"/>
    </row>
    <row r="164" spans="4:11" x14ac:dyDescent="0.25">
      <c r="D164" s="15"/>
      <c r="K164" s="17"/>
    </row>
    <row r="165" spans="4:11" x14ac:dyDescent="0.25">
      <c r="D165" s="15"/>
      <c r="K165" s="17"/>
    </row>
    <row r="166" spans="4:11" x14ac:dyDescent="0.25">
      <c r="D166" s="15"/>
      <c r="K166" s="17"/>
    </row>
    <row r="167" spans="4:11" x14ac:dyDescent="0.25">
      <c r="D167" s="15"/>
      <c r="K167" s="17"/>
    </row>
    <row r="168" spans="4:11" x14ac:dyDescent="0.25">
      <c r="D168" s="15"/>
      <c r="K168" s="17"/>
    </row>
    <row r="169" spans="4:11" x14ac:dyDescent="0.25">
      <c r="D169" s="15"/>
      <c r="K169" s="17"/>
    </row>
    <row r="170" spans="4:11" x14ac:dyDescent="0.25">
      <c r="D170" s="15"/>
      <c r="K170" s="17"/>
    </row>
    <row r="171" spans="4:11" x14ac:dyDescent="0.25">
      <c r="D171" s="15"/>
      <c r="K171" s="17"/>
    </row>
    <row r="172" spans="4:11" x14ac:dyDescent="0.25">
      <c r="D172" s="15"/>
      <c r="K172" s="17"/>
    </row>
    <row r="173" spans="4:11" x14ac:dyDescent="0.25">
      <c r="D173" s="15"/>
      <c r="K173" s="17"/>
    </row>
    <row r="174" spans="4:11" x14ac:dyDescent="0.25">
      <c r="D174" s="15"/>
      <c r="K174" s="17"/>
    </row>
    <row r="175" spans="4:11" x14ac:dyDescent="0.25">
      <c r="D175" s="15"/>
      <c r="K175" s="17"/>
    </row>
    <row r="176" spans="4:11" x14ac:dyDescent="0.25">
      <c r="D176" s="15"/>
      <c r="K176" s="17"/>
    </row>
    <row r="177" spans="4:11" x14ac:dyDescent="0.25">
      <c r="D177" s="15"/>
      <c r="K177" s="17"/>
    </row>
    <row r="178" spans="4:11" x14ac:dyDescent="0.25">
      <c r="D178" s="15"/>
      <c r="K178" s="17"/>
    </row>
    <row r="179" spans="4:11" x14ac:dyDescent="0.25">
      <c r="D179" s="15"/>
      <c r="K179" s="17"/>
    </row>
    <row r="180" spans="4:11" x14ac:dyDescent="0.25">
      <c r="D180" s="15"/>
      <c r="K180" s="17"/>
    </row>
    <row r="181" spans="4:11" x14ac:dyDescent="0.25">
      <c r="D181" s="15"/>
      <c r="K181" s="17"/>
    </row>
    <row r="182" spans="4:11" x14ac:dyDescent="0.25">
      <c r="D182" s="15"/>
      <c r="K182" s="17"/>
    </row>
    <row r="183" spans="4:11" x14ac:dyDescent="0.25">
      <c r="D183" s="15"/>
      <c r="K183" s="17"/>
    </row>
    <row r="184" spans="4:11" x14ac:dyDescent="0.25">
      <c r="D184" s="15"/>
      <c r="K184" s="17"/>
    </row>
    <row r="185" spans="4:11" x14ac:dyDescent="0.25">
      <c r="D185" s="15"/>
      <c r="K185" s="17"/>
    </row>
    <row r="186" spans="4:11" x14ac:dyDescent="0.25">
      <c r="D186" s="15"/>
      <c r="K186" s="17"/>
    </row>
    <row r="187" spans="4:11" x14ac:dyDescent="0.25">
      <c r="D187" s="15"/>
      <c r="K187" s="17"/>
    </row>
    <row r="188" spans="4:11" x14ac:dyDescent="0.25">
      <c r="D188" s="15"/>
      <c r="K188" s="17"/>
    </row>
    <row r="189" spans="4:11" x14ac:dyDescent="0.25">
      <c r="D189" s="15"/>
      <c r="K189" s="17"/>
    </row>
    <row r="190" spans="4:11" x14ac:dyDescent="0.25">
      <c r="D190" s="15"/>
      <c r="K190" s="17"/>
    </row>
    <row r="191" spans="4:11" x14ac:dyDescent="0.25">
      <c r="D191" s="15"/>
      <c r="K191" s="17"/>
    </row>
    <row r="192" spans="4:11" x14ac:dyDescent="0.25">
      <c r="D192" s="15"/>
      <c r="K192" s="17"/>
    </row>
    <row r="193" spans="4:11" x14ac:dyDescent="0.25">
      <c r="D193" s="15"/>
      <c r="K193" s="17"/>
    </row>
    <row r="194" spans="4:11" x14ac:dyDescent="0.25">
      <c r="D194" s="15"/>
      <c r="K194" s="17"/>
    </row>
    <row r="195" spans="4:11" x14ac:dyDescent="0.25">
      <c r="D195" s="15"/>
      <c r="K195" s="17"/>
    </row>
    <row r="196" spans="4:11" x14ac:dyDescent="0.25">
      <c r="D196" s="15"/>
      <c r="K196" s="17"/>
    </row>
    <row r="197" spans="4:11" x14ac:dyDescent="0.25">
      <c r="D197" s="15"/>
      <c r="K197" s="17"/>
    </row>
    <row r="198" spans="4:11" x14ac:dyDescent="0.25">
      <c r="D198" s="15"/>
      <c r="K198" s="17"/>
    </row>
    <row r="199" spans="4:11" x14ac:dyDescent="0.25">
      <c r="D199" s="15"/>
      <c r="K199" s="17"/>
    </row>
    <row r="200" spans="4:11" x14ac:dyDescent="0.25">
      <c r="D200" s="15"/>
      <c r="K200" s="17"/>
    </row>
    <row r="201" spans="4:11" x14ac:dyDescent="0.25">
      <c r="D201" s="15"/>
      <c r="K201" s="17"/>
    </row>
    <row r="202" spans="4:11" x14ac:dyDescent="0.25">
      <c r="D202" s="15"/>
      <c r="K202" s="17"/>
    </row>
    <row r="203" spans="4:11" x14ac:dyDescent="0.25">
      <c r="D203" s="15"/>
      <c r="K203" s="17"/>
    </row>
    <row r="204" spans="4:11" x14ac:dyDescent="0.25">
      <c r="D204" s="15"/>
      <c r="K204" s="17"/>
    </row>
    <row r="205" spans="4:11" x14ac:dyDescent="0.25">
      <c r="D205" s="15"/>
      <c r="K205" s="17"/>
    </row>
    <row r="206" spans="4:11" x14ac:dyDescent="0.25">
      <c r="D206" s="15"/>
      <c r="K206" s="17"/>
    </row>
    <row r="207" spans="4:11" x14ac:dyDescent="0.25">
      <c r="D207" s="15"/>
      <c r="K207" s="17"/>
    </row>
    <row r="208" spans="4:11" x14ac:dyDescent="0.25">
      <c r="D208" s="15"/>
      <c r="K208" s="17"/>
    </row>
    <row r="209" spans="4:11" x14ac:dyDescent="0.25">
      <c r="D209" s="15"/>
      <c r="K209" s="17"/>
    </row>
    <row r="210" spans="4:11" x14ac:dyDescent="0.25">
      <c r="D210" s="15"/>
      <c r="K210" s="17"/>
    </row>
    <row r="211" spans="4:11" x14ac:dyDescent="0.25">
      <c r="D211" s="15"/>
      <c r="K211" s="17"/>
    </row>
    <row r="212" spans="4:11" x14ac:dyDescent="0.25">
      <c r="D212" s="15"/>
      <c r="K212" s="17"/>
    </row>
    <row r="213" spans="4:11" x14ac:dyDescent="0.25">
      <c r="D213" s="15"/>
      <c r="K213" s="17"/>
    </row>
    <row r="214" spans="4:11" x14ac:dyDescent="0.25">
      <c r="D214" s="15"/>
      <c r="K214" s="17"/>
    </row>
    <row r="215" spans="4:11" x14ac:dyDescent="0.25">
      <c r="D215" s="15"/>
      <c r="K215" s="17"/>
    </row>
    <row r="216" spans="4:11" x14ac:dyDescent="0.25">
      <c r="D216" s="15"/>
      <c r="K216" s="17"/>
    </row>
    <row r="217" spans="4:11" x14ac:dyDescent="0.25">
      <c r="D217" s="15"/>
      <c r="K217" s="17"/>
    </row>
    <row r="218" spans="4:11" x14ac:dyDescent="0.25">
      <c r="D218" s="15"/>
      <c r="K218" s="17"/>
    </row>
    <row r="219" spans="4:11" x14ac:dyDescent="0.25">
      <c r="D219" s="15"/>
      <c r="K219" s="17"/>
    </row>
    <row r="220" spans="4:11" x14ac:dyDescent="0.25">
      <c r="D220" s="15"/>
      <c r="K220" s="17"/>
    </row>
    <row r="221" spans="4:11" x14ac:dyDescent="0.25">
      <c r="D221" s="15"/>
      <c r="K221" s="17"/>
    </row>
    <row r="222" spans="4:11" x14ac:dyDescent="0.25">
      <c r="D222" s="15"/>
      <c r="K222" s="17"/>
    </row>
    <row r="223" spans="4:11" x14ac:dyDescent="0.25">
      <c r="D223" s="15"/>
      <c r="K223" s="17"/>
    </row>
    <row r="224" spans="4:11" x14ac:dyDescent="0.25">
      <c r="D224" s="15"/>
      <c r="K224" s="17"/>
    </row>
    <row r="225" spans="4:11" x14ac:dyDescent="0.25">
      <c r="D225" s="15"/>
      <c r="K225" s="17"/>
    </row>
    <row r="226" spans="4:11" x14ac:dyDescent="0.25">
      <c r="D226" s="15"/>
      <c r="K226" s="17"/>
    </row>
    <row r="227" spans="4:11" x14ac:dyDescent="0.25">
      <c r="D227" s="15"/>
      <c r="K227" s="17"/>
    </row>
    <row r="228" spans="4:11" x14ac:dyDescent="0.25">
      <c r="D228" s="15"/>
      <c r="K228" s="17"/>
    </row>
    <row r="229" spans="4:11" x14ac:dyDescent="0.25">
      <c r="D229" s="15"/>
      <c r="K229" s="17"/>
    </row>
    <row r="230" spans="4:11" x14ac:dyDescent="0.25">
      <c r="D230" s="15"/>
      <c r="K230" s="17"/>
    </row>
    <row r="231" spans="4:11" x14ac:dyDescent="0.25">
      <c r="D231" s="15"/>
      <c r="K231" s="17"/>
    </row>
    <row r="232" spans="4:11" x14ac:dyDescent="0.25">
      <c r="D232" s="15"/>
      <c r="K232" s="17"/>
    </row>
    <row r="233" spans="4:11" x14ac:dyDescent="0.25">
      <c r="D233" s="15"/>
      <c r="K233" s="17"/>
    </row>
    <row r="234" spans="4:11" x14ac:dyDescent="0.25">
      <c r="D234" s="15"/>
      <c r="K234" s="17"/>
    </row>
    <row r="235" spans="4:11" x14ac:dyDescent="0.25">
      <c r="D235" s="15"/>
      <c r="K235" s="17"/>
    </row>
    <row r="236" spans="4:11" x14ac:dyDescent="0.25">
      <c r="D236" s="15"/>
      <c r="K236" s="17"/>
    </row>
    <row r="237" spans="4:11" x14ac:dyDescent="0.25">
      <c r="D237" s="15"/>
      <c r="K237" s="17"/>
    </row>
    <row r="238" spans="4:11" x14ac:dyDescent="0.25">
      <c r="D238" s="15"/>
      <c r="K238" s="17"/>
    </row>
    <row r="239" spans="4:11" x14ac:dyDescent="0.25">
      <c r="D239" s="15"/>
      <c r="K239" s="17"/>
    </row>
    <row r="240" spans="4:11" x14ac:dyDescent="0.25">
      <c r="D240" s="15"/>
      <c r="K240" s="17"/>
    </row>
    <row r="241" spans="4:11" x14ac:dyDescent="0.25">
      <c r="D241" s="15"/>
      <c r="K241" s="17"/>
    </row>
    <row r="242" spans="4:11" x14ac:dyDescent="0.25">
      <c r="D242" s="15"/>
      <c r="K242" s="17"/>
    </row>
    <row r="243" spans="4:11" x14ac:dyDescent="0.25">
      <c r="D243" s="15"/>
      <c r="K243" s="17"/>
    </row>
    <row r="244" spans="4:11" x14ac:dyDescent="0.25">
      <c r="D244" s="15"/>
      <c r="K244" s="17"/>
    </row>
    <row r="245" spans="4:11" x14ac:dyDescent="0.25">
      <c r="D245" s="15"/>
      <c r="K245" s="17"/>
    </row>
    <row r="246" spans="4:11" x14ac:dyDescent="0.25">
      <c r="D246" s="15"/>
      <c r="K246" s="17"/>
    </row>
    <row r="247" spans="4:11" x14ac:dyDescent="0.25">
      <c r="D247" s="15"/>
      <c r="K247" s="17"/>
    </row>
    <row r="248" spans="4:11" x14ac:dyDescent="0.25">
      <c r="D248" s="15"/>
      <c r="K248" s="17"/>
    </row>
    <row r="249" spans="4:11" x14ac:dyDescent="0.25">
      <c r="D249" s="15"/>
      <c r="K249" s="17"/>
    </row>
    <row r="250" spans="4:11" x14ac:dyDescent="0.25">
      <c r="D250" s="15"/>
      <c r="K250" s="17"/>
    </row>
    <row r="251" spans="4:11" x14ac:dyDescent="0.25">
      <c r="D251" s="15"/>
      <c r="K251" s="17"/>
    </row>
    <row r="252" spans="4:11" x14ac:dyDescent="0.25">
      <c r="D252" s="15"/>
      <c r="K252" s="17"/>
    </row>
    <row r="253" spans="4:11" x14ac:dyDescent="0.25">
      <c r="D253" s="15"/>
      <c r="K253" s="17"/>
    </row>
    <row r="254" spans="4:11" x14ac:dyDescent="0.25">
      <c r="D254" s="15"/>
      <c r="K254" s="17"/>
    </row>
    <row r="255" spans="4:11" x14ac:dyDescent="0.25">
      <c r="D255" s="15"/>
      <c r="K255" s="17"/>
    </row>
    <row r="256" spans="4:11" x14ac:dyDescent="0.25">
      <c r="D256" s="15"/>
      <c r="K256" s="17"/>
    </row>
    <row r="257" spans="4:11" x14ac:dyDescent="0.25">
      <c r="D257" s="15"/>
      <c r="K257" s="17"/>
    </row>
    <row r="258" spans="4:11" x14ac:dyDescent="0.25">
      <c r="D258" s="15"/>
      <c r="K258" s="17"/>
    </row>
    <row r="259" spans="4:11" x14ac:dyDescent="0.25">
      <c r="D259" s="15"/>
      <c r="K259" s="17"/>
    </row>
    <row r="260" spans="4:11" x14ac:dyDescent="0.25">
      <c r="D260" s="15"/>
      <c r="K260" s="17"/>
    </row>
    <row r="261" spans="4:11" x14ac:dyDescent="0.25">
      <c r="D261" s="15"/>
      <c r="K261" s="17"/>
    </row>
    <row r="262" spans="4:11" x14ac:dyDescent="0.25">
      <c r="D262" s="15"/>
      <c r="K262" s="17"/>
    </row>
    <row r="263" spans="4:11" x14ac:dyDescent="0.25">
      <c r="D263" s="15"/>
      <c r="K263" s="17"/>
    </row>
    <row r="264" spans="4:11" x14ac:dyDescent="0.25">
      <c r="D264" s="15"/>
      <c r="K264" s="17"/>
    </row>
    <row r="265" spans="4:11" x14ac:dyDescent="0.25">
      <c r="D265" s="15"/>
      <c r="K265" s="17"/>
    </row>
    <row r="266" spans="4:11" x14ac:dyDescent="0.25">
      <c r="D266" s="15"/>
      <c r="K266" s="17"/>
    </row>
    <row r="267" spans="4:11" x14ac:dyDescent="0.25">
      <c r="D267" s="15"/>
      <c r="K267" s="17"/>
    </row>
    <row r="268" spans="4:11" x14ac:dyDescent="0.25">
      <c r="D268" s="15"/>
      <c r="K268" s="17"/>
    </row>
    <row r="269" spans="4:11" x14ac:dyDescent="0.25">
      <c r="D269" s="15"/>
      <c r="K269" s="17"/>
    </row>
    <row r="270" spans="4:11" x14ac:dyDescent="0.25">
      <c r="D270" s="15"/>
      <c r="K270" s="17"/>
    </row>
    <row r="271" spans="4:11" x14ac:dyDescent="0.25">
      <c r="D271" s="15"/>
      <c r="K271" s="17"/>
    </row>
    <row r="272" spans="4:11" x14ac:dyDescent="0.25">
      <c r="D272" s="15"/>
      <c r="K272" s="17"/>
    </row>
    <row r="273" spans="4:11" x14ac:dyDescent="0.25">
      <c r="D273" s="15"/>
      <c r="K273" s="17"/>
    </row>
    <row r="274" spans="4:11" x14ac:dyDescent="0.25">
      <c r="D274" s="15"/>
      <c r="K274" s="17"/>
    </row>
    <row r="275" spans="4:11" x14ac:dyDescent="0.25">
      <c r="D275" s="15"/>
      <c r="K275" s="17"/>
    </row>
    <row r="276" spans="4:11" x14ac:dyDescent="0.25">
      <c r="D276" s="15"/>
      <c r="K276" s="17"/>
    </row>
    <row r="277" spans="4:11" x14ac:dyDescent="0.25">
      <c r="D277" s="15"/>
      <c r="K277" s="17"/>
    </row>
    <row r="278" spans="4:11" x14ac:dyDescent="0.25">
      <c r="D278" s="15"/>
      <c r="K278" s="17"/>
    </row>
    <row r="279" spans="4:11" x14ac:dyDescent="0.25">
      <c r="D279" s="15"/>
      <c r="K279" s="17"/>
    </row>
    <row r="280" spans="4:11" x14ac:dyDescent="0.25">
      <c r="D280" s="15"/>
      <c r="K280" s="17"/>
    </row>
    <row r="281" spans="4:11" x14ac:dyDescent="0.25">
      <c r="D281" s="15"/>
      <c r="K281" s="17"/>
    </row>
    <row r="282" spans="4:11" x14ac:dyDescent="0.25">
      <c r="D282" s="15"/>
      <c r="K282" s="17"/>
    </row>
    <row r="283" spans="4:11" x14ac:dyDescent="0.25">
      <c r="D283" s="15"/>
      <c r="K283" s="17"/>
    </row>
    <row r="284" spans="4:11" x14ac:dyDescent="0.25">
      <c r="D284" s="15"/>
      <c r="K284" s="17"/>
    </row>
    <row r="285" spans="4:11" x14ac:dyDescent="0.25">
      <c r="D285" s="15"/>
      <c r="K285" s="17"/>
    </row>
    <row r="286" spans="4:11" x14ac:dyDescent="0.25">
      <c r="D286" s="15"/>
      <c r="K286" s="17"/>
    </row>
    <row r="287" spans="4:11" x14ac:dyDescent="0.25">
      <c r="D287" s="15"/>
      <c r="K287" s="17"/>
    </row>
    <row r="288" spans="4:11" x14ac:dyDescent="0.25">
      <c r="D288" s="15"/>
      <c r="K288" s="17"/>
    </row>
    <row r="289" spans="4:11" x14ac:dyDescent="0.25">
      <c r="D289" s="15"/>
      <c r="K289" s="17"/>
    </row>
    <row r="290" spans="4:11" x14ac:dyDescent="0.25">
      <c r="D290" s="15"/>
      <c r="K290" s="17"/>
    </row>
    <row r="291" spans="4:11" x14ac:dyDescent="0.25">
      <c r="D291" s="15"/>
      <c r="K291" s="17"/>
    </row>
    <row r="292" spans="4:11" x14ac:dyDescent="0.25">
      <c r="D292" s="15"/>
      <c r="K292" s="17"/>
    </row>
    <row r="293" spans="4:11" x14ac:dyDescent="0.25">
      <c r="D293" s="15"/>
      <c r="K293" s="17"/>
    </row>
    <row r="294" spans="4:11" x14ac:dyDescent="0.25">
      <c r="D294" s="15"/>
      <c r="K294" s="17"/>
    </row>
    <row r="295" spans="4:11" x14ac:dyDescent="0.25">
      <c r="D295" s="15"/>
      <c r="K295" s="17"/>
    </row>
    <row r="296" spans="4:11" x14ac:dyDescent="0.25">
      <c r="D296" s="15"/>
      <c r="K296" s="17"/>
    </row>
    <row r="297" spans="4:11" x14ac:dyDescent="0.25">
      <c r="D297" s="15"/>
      <c r="K297" s="17"/>
    </row>
    <row r="298" spans="4:11" x14ac:dyDescent="0.25">
      <c r="D298" s="15"/>
      <c r="K298" s="17"/>
    </row>
    <row r="299" spans="4:11" x14ac:dyDescent="0.25">
      <c r="D299" s="15"/>
      <c r="K299" s="17"/>
    </row>
    <row r="300" spans="4:11" x14ac:dyDescent="0.25">
      <c r="D300" s="15"/>
      <c r="K300" s="17"/>
    </row>
    <row r="301" spans="4:11" x14ac:dyDescent="0.25">
      <c r="D301" s="15"/>
      <c r="K301" s="17"/>
    </row>
    <row r="302" spans="4:11" x14ac:dyDescent="0.25">
      <c r="D302" s="15"/>
      <c r="K302" s="17"/>
    </row>
    <row r="303" spans="4:11" x14ac:dyDescent="0.25">
      <c r="D303" s="15"/>
      <c r="K303" s="17"/>
    </row>
    <row r="304" spans="4:11" x14ac:dyDescent="0.25">
      <c r="D304" s="15"/>
      <c r="K304" s="17"/>
    </row>
    <row r="305" spans="4:11" x14ac:dyDescent="0.25">
      <c r="D305" s="15"/>
      <c r="K305" s="17"/>
    </row>
    <row r="306" spans="4:11" x14ac:dyDescent="0.25">
      <c r="D306" s="15"/>
      <c r="K306" s="17"/>
    </row>
    <row r="307" spans="4:11" x14ac:dyDescent="0.25">
      <c r="D307" s="15"/>
      <c r="K307" s="17"/>
    </row>
    <row r="308" spans="4:11" x14ac:dyDescent="0.25">
      <c r="D308" s="15"/>
      <c r="K308" s="17"/>
    </row>
    <row r="309" spans="4:11" x14ac:dyDescent="0.25">
      <c r="D309" s="15"/>
      <c r="K309" s="17"/>
    </row>
    <row r="310" spans="4:11" x14ac:dyDescent="0.25">
      <c r="D310" s="15"/>
      <c r="K310" s="17"/>
    </row>
    <row r="311" spans="4:11" x14ac:dyDescent="0.25">
      <c r="D311" s="15"/>
      <c r="K311" s="17"/>
    </row>
    <row r="312" spans="4:11" x14ac:dyDescent="0.25">
      <c r="D312" s="15"/>
      <c r="K312" s="17"/>
    </row>
    <row r="313" spans="4:11" x14ac:dyDescent="0.25">
      <c r="D313" s="15"/>
      <c r="K313" s="17"/>
    </row>
    <row r="314" spans="4:11" x14ac:dyDescent="0.25">
      <c r="D314" s="15"/>
      <c r="K314" s="17"/>
    </row>
    <row r="315" spans="4:11" x14ac:dyDescent="0.25">
      <c r="D315" s="15"/>
      <c r="K315" s="17"/>
    </row>
    <row r="316" spans="4:11" x14ac:dyDescent="0.25">
      <c r="D316" s="15"/>
      <c r="K316" s="17"/>
    </row>
    <row r="317" spans="4:11" x14ac:dyDescent="0.25">
      <c r="D317" s="15"/>
      <c r="K317" s="17"/>
    </row>
    <row r="318" spans="4:11" x14ac:dyDescent="0.25">
      <c r="D318" s="15"/>
      <c r="K318" s="17"/>
    </row>
    <row r="319" spans="4:11" x14ac:dyDescent="0.25">
      <c r="D319" s="15"/>
      <c r="K319" s="17"/>
    </row>
    <row r="320" spans="4:11" x14ac:dyDescent="0.25">
      <c r="D320" s="15"/>
      <c r="K320" s="17"/>
    </row>
    <row r="321" spans="4:11" x14ac:dyDescent="0.25">
      <c r="D321" s="15"/>
      <c r="K321" s="17"/>
    </row>
    <row r="322" spans="4:11" x14ac:dyDescent="0.25">
      <c r="D322" s="15"/>
      <c r="K322" s="17"/>
    </row>
    <row r="323" spans="4:11" x14ac:dyDescent="0.25">
      <c r="D323" s="15"/>
      <c r="K323" s="17"/>
    </row>
    <row r="324" spans="4:11" x14ac:dyDescent="0.25">
      <c r="D324" s="15"/>
      <c r="K324" s="17"/>
    </row>
    <row r="325" spans="4:11" x14ac:dyDescent="0.25">
      <c r="D325" s="15"/>
      <c r="K325" s="17"/>
    </row>
    <row r="326" spans="4:11" x14ac:dyDescent="0.25">
      <c r="D326" s="15"/>
      <c r="K326" s="17"/>
    </row>
    <row r="327" spans="4:11" x14ac:dyDescent="0.25">
      <c r="D327" s="15"/>
      <c r="K327" s="17"/>
    </row>
    <row r="328" spans="4:11" x14ac:dyDescent="0.25">
      <c r="D328" s="15"/>
      <c r="K328" s="17"/>
    </row>
    <row r="329" spans="4:11" x14ac:dyDescent="0.25">
      <c r="D329" s="15"/>
      <c r="K329" s="17"/>
    </row>
    <row r="330" spans="4:11" x14ac:dyDescent="0.25">
      <c r="D330" s="15"/>
      <c r="K330" s="17"/>
    </row>
    <row r="331" spans="4:11" x14ac:dyDescent="0.25">
      <c r="D331" s="15"/>
      <c r="K331" s="17"/>
    </row>
    <row r="332" spans="4:11" x14ac:dyDescent="0.25">
      <c r="D332" s="15"/>
      <c r="K332" s="17"/>
    </row>
    <row r="333" spans="4:11" x14ac:dyDescent="0.25">
      <c r="D333" s="15"/>
      <c r="K333" s="17"/>
    </row>
    <row r="334" spans="4:11" x14ac:dyDescent="0.25">
      <c r="D334" s="15"/>
      <c r="K334" s="17"/>
    </row>
    <row r="335" spans="4:11" x14ac:dyDescent="0.25">
      <c r="D335" s="15"/>
      <c r="K335" s="17"/>
    </row>
    <row r="336" spans="4:11" x14ac:dyDescent="0.25">
      <c r="D336" s="15"/>
      <c r="K336" s="17"/>
    </row>
    <row r="337" spans="4:11" x14ac:dyDescent="0.25">
      <c r="D337" s="15"/>
      <c r="K337" s="17"/>
    </row>
    <row r="338" spans="4:11" x14ac:dyDescent="0.25">
      <c r="D338" s="15"/>
      <c r="K338" s="17"/>
    </row>
    <row r="339" spans="4:11" x14ac:dyDescent="0.25">
      <c r="D339" s="15"/>
      <c r="K339" s="17"/>
    </row>
    <row r="340" spans="4:11" x14ac:dyDescent="0.25">
      <c r="D340" s="15"/>
      <c r="K340" s="17"/>
    </row>
    <row r="341" spans="4:11" x14ac:dyDescent="0.25">
      <c r="D341" s="15"/>
      <c r="K341" s="17"/>
    </row>
    <row r="342" spans="4:11" x14ac:dyDescent="0.25">
      <c r="D342" s="15"/>
      <c r="K342" s="17"/>
    </row>
    <row r="343" spans="4:11" x14ac:dyDescent="0.25">
      <c r="D343" s="15"/>
      <c r="K343" s="17"/>
    </row>
    <row r="344" spans="4:11" x14ac:dyDescent="0.25">
      <c r="D344" s="15"/>
      <c r="K344" s="17"/>
    </row>
    <row r="345" spans="4:11" x14ac:dyDescent="0.25">
      <c r="D345" s="15"/>
      <c r="K345" s="17"/>
    </row>
    <row r="346" spans="4:11" x14ac:dyDescent="0.25">
      <c r="D346" s="15"/>
      <c r="K346" s="17"/>
    </row>
    <row r="347" spans="4:11" x14ac:dyDescent="0.25">
      <c r="D347" s="15"/>
      <c r="K347" s="17"/>
    </row>
    <row r="348" spans="4:11" x14ac:dyDescent="0.25">
      <c r="D348" s="15"/>
      <c r="K348" s="17"/>
    </row>
    <row r="349" spans="4:11" x14ac:dyDescent="0.25">
      <c r="D349" s="15"/>
      <c r="K349" s="17"/>
    </row>
    <row r="350" spans="4:11" x14ac:dyDescent="0.25">
      <c r="D350" s="15"/>
      <c r="K350" s="17"/>
    </row>
    <row r="351" spans="4:11" x14ac:dyDescent="0.25">
      <c r="D351" s="15"/>
      <c r="K351" s="17"/>
    </row>
    <row r="352" spans="4:11" x14ac:dyDescent="0.25">
      <c r="D352" s="15"/>
      <c r="K352" s="17"/>
    </row>
    <row r="353" spans="4:11" x14ac:dyDescent="0.25">
      <c r="D353" s="15"/>
      <c r="K353" s="17"/>
    </row>
    <row r="354" spans="4:11" x14ac:dyDescent="0.25">
      <c r="D354" s="15"/>
      <c r="K354" s="17"/>
    </row>
    <row r="355" spans="4:11" x14ac:dyDescent="0.25">
      <c r="D355" s="15"/>
      <c r="K355" s="17"/>
    </row>
    <row r="356" spans="4:11" x14ac:dyDescent="0.25">
      <c r="D356" s="15"/>
      <c r="K356" s="17"/>
    </row>
    <row r="357" spans="4:11" x14ac:dyDescent="0.25">
      <c r="D357" s="15"/>
      <c r="K357" s="17"/>
    </row>
    <row r="358" spans="4:11" x14ac:dyDescent="0.25">
      <c r="D358" s="15"/>
      <c r="K358" s="17"/>
    </row>
    <row r="359" spans="4:11" x14ac:dyDescent="0.25">
      <c r="D359" s="15"/>
      <c r="K359" s="17"/>
    </row>
    <row r="360" spans="4:11" x14ac:dyDescent="0.25">
      <c r="D360" s="15"/>
      <c r="K360" s="17"/>
    </row>
    <row r="361" spans="4:11" x14ac:dyDescent="0.25">
      <c r="D361" s="15"/>
      <c r="K361" s="17"/>
    </row>
    <row r="362" spans="4:11" x14ac:dyDescent="0.25">
      <c r="D362" s="15"/>
      <c r="K362" s="17"/>
    </row>
    <row r="363" spans="4:11" x14ac:dyDescent="0.25">
      <c r="D363" s="15"/>
      <c r="K363" s="17"/>
    </row>
    <row r="364" spans="4:11" x14ac:dyDescent="0.25">
      <c r="D364" s="15"/>
      <c r="K364" s="17"/>
    </row>
    <row r="365" spans="4:11" x14ac:dyDescent="0.25">
      <c r="D365" s="15"/>
      <c r="K365" s="17"/>
    </row>
    <row r="366" spans="4:11" x14ac:dyDescent="0.25">
      <c r="D366" s="15"/>
      <c r="K366" s="17"/>
    </row>
    <row r="367" spans="4:11" x14ac:dyDescent="0.25">
      <c r="D367" s="15"/>
      <c r="K367" s="17"/>
    </row>
    <row r="368" spans="4:11" x14ac:dyDescent="0.25">
      <c r="D368" s="15"/>
      <c r="K368" s="17"/>
    </row>
    <row r="369" spans="4:11" x14ac:dyDescent="0.25">
      <c r="D369" s="15"/>
      <c r="K369" s="17"/>
    </row>
    <row r="370" spans="4:11" x14ac:dyDescent="0.25">
      <c r="D370" s="15"/>
      <c r="K370" s="17"/>
    </row>
    <row r="371" spans="4:11" x14ac:dyDescent="0.25">
      <c r="D371" s="15"/>
      <c r="K371" s="17"/>
    </row>
    <row r="372" spans="4:11" x14ac:dyDescent="0.25">
      <c r="D372" s="15"/>
      <c r="K372" s="17"/>
    </row>
    <row r="373" spans="4:11" x14ac:dyDescent="0.25">
      <c r="D373" s="15"/>
      <c r="K373" s="17"/>
    </row>
    <row r="374" spans="4:11" x14ac:dyDescent="0.25">
      <c r="D374" s="15"/>
      <c r="K374" s="17"/>
    </row>
    <row r="375" spans="4:11" x14ac:dyDescent="0.25">
      <c r="D375" s="15"/>
      <c r="K375" s="17"/>
    </row>
    <row r="376" spans="4:11" x14ac:dyDescent="0.25">
      <c r="D376" s="15"/>
      <c r="K376" s="17"/>
    </row>
    <row r="377" spans="4:11" x14ac:dyDescent="0.25">
      <c r="D377" s="15"/>
      <c r="K377" s="17"/>
    </row>
    <row r="378" spans="4:11" x14ac:dyDescent="0.25">
      <c r="D378" s="15"/>
      <c r="K378" s="17"/>
    </row>
    <row r="379" spans="4:11" x14ac:dyDescent="0.25">
      <c r="D379" s="15"/>
      <c r="K379" s="17"/>
    </row>
    <row r="380" spans="4:11" x14ac:dyDescent="0.25">
      <c r="D380" s="15"/>
      <c r="K380" s="17"/>
    </row>
    <row r="381" spans="4:11" x14ac:dyDescent="0.25">
      <c r="D381" s="15"/>
      <c r="K381" s="17"/>
    </row>
    <row r="382" spans="4:11" x14ac:dyDescent="0.25">
      <c r="D382" s="15"/>
      <c r="K382" s="17"/>
    </row>
    <row r="383" spans="4:11" x14ac:dyDescent="0.25">
      <c r="D383" s="15"/>
      <c r="K383" s="17"/>
    </row>
    <row r="384" spans="4:11" x14ac:dyDescent="0.25">
      <c r="D384" s="15"/>
      <c r="K384" s="17"/>
    </row>
    <row r="385" spans="4:11" x14ac:dyDescent="0.25">
      <c r="D385" s="15"/>
      <c r="K385" s="17"/>
    </row>
    <row r="386" spans="4:11" x14ac:dyDescent="0.25">
      <c r="D386" s="15"/>
      <c r="K386" s="17"/>
    </row>
    <row r="387" spans="4:11" x14ac:dyDescent="0.25">
      <c r="D387" s="15"/>
      <c r="K387" s="17"/>
    </row>
    <row r="388" spans="4:11" x14ac:dyDescent="0.25">
      <c r="D388" s="15"/>
      <c r="K388" s="17"/>
    </row>
    <row r="389" spans="4:11" x14ac:dyDescent="0.25">
      <c r="D389" s="15"/>
      <c r="K389" s="17"/>
    </row>
    <row r="390" spans="4:11" x14ac:dyDescent="0.25">
      <c r="D390" s="15"/>
      <c r="K390" s="17"/>
    </row>
    <row r="391" spans="4:11" x14ac:dyDescent="0.25">
      <c r="D391" s="15"/>
      <c r="K391" s="17"/>
    </row>
    <row r="392" spans="4:11" x14ac:dyDescent="0.25">
      <c r="D392" s="15"/>
      <c r="K392" s="17"/>
    </row>
    <row r="393" spans="4:11" x14ac:dyDescent="0.25">
      <c r="D393" s="15"/>
      <c r="K393" s="17"/>
    </row>
    <row r="394" spans="4:11" x14ac:dyDescent="0.25">
      <c r="D394" s="15"/>
      <c r="K394" s="17"/>
    </row>
    <row r="395" spans="4:11" x14ac:dyDescent="0.25">
      <c r="D395" s="15"/>
      <c r="K395" s="17"/>
    </row>
    <row r="396" spans="4:11" x14ac:dyDescent="0.25">
      <c r="D396" s="15"/>
      <c r="K396" s="17"/>
    </row>
    <row r="397" spans="4:11" x14ac:dyDescent="0.25">
      <c r="D397" s="15"/>
      <c r="K397" s="17"/>
    </row>
    <row r="398" spans="4:11" x14ac:dyDescent="0.25">
      <c r="D398" s="15"/>
      <c r="K398" s="17"/>
    </row>
    <row r="399" spans="4:11" x14ac:dyDescent="0.25">
      <c r="D399" s="15"/>
      <c r="K399" s="17"/>
    </row>
    <row r="400" spans="4:11" x14ac:dyDescent="0.25">
      <c r="D400" s="15"/>
      <c r="K400" s="17"/>
    </row>
    <row r="401" spans="4:11" x14ac:dyDescent="0.25">
      <c r="D401" s="15"/>
      <c r="K401" s="17"/>
    </row>
    <row r="402" spans="4:11" x14ac:dyDescent="0.25">
      <c r="D402" s="15"/>
      <c r="K402" s="17"/>
    </row>
    <row r="403" spans="4:11" x14ac:dyDescent="0.25">
      <c r="D403" s="15"/>
      <c r="K403" s="17"/>
    </row>
    <row r="404" spans="4:11" x14ac:dyDescent="0.25">
      <c r="D404" s="15"/>
      <c r="K404" s="17"/>
    </row>
    <row r="405" spans="4:11" x14ac:dyDescent="0.25">
      <c r="D405" s="15"/>
      <c r="K405" s="17"/>
    </row>
    <row r="406" spans="4:11" x14ac:dyDescent="0.25">
      <c r="D406" s="15"/>
      <c r="K406" s="17"/>
    </row>
    <row r="407" spans="4:11" x14ac:dyDescent="0.25">
      <c r="D407" s="15"/>
      <c r="K407" s="17"/>
    </row>
    <row r="408" spans="4:11" x14ac:dyDescent="0.25">
      <c r="D408" s="15"/>
      <c r="K408" s="17"/>
    </row>
    <row r="409" spans="4:11" x14ac:dyDescent="0.25">
      <c r="D409" s="15"/>
      <c r="K409" s="17"/>
    </row>
    <row r="410" spans="4:11" x14ac:dyDescent="0.25">
      <c r="D410" s="15"/>
      <c r="K410" s="17"/>
    </row>
    <row r="411" spans="4:11" x14ac:dyDescent="0.25">
      <c r="D411" s="15"/>
      <c r="K411" s="17"/>
    </row>
    <row r="412" spans="4:11" x14ac:dyDescent="0.25">
      <c r="D412" s="15"/>
      <c r="K412" s="17"/>
    </row>
    <row r="413" spans="4:11" x14ac:dyDescent="0.25">
      <c r="D413" s="15"/>
      <c r="K413" s="17"/>
    </row>
    <row r="414" spans="4:11" x14ac:dyDescent="0.25">
      <c r="D414" s="15"/>
      <c r="K414" s="17"/>
    </row>
    <row r="415" spans="4:11" x14ac:dyDescent="0.25">
      <c r="D415" s="15"/>
      <c r="K415" s="17"/>
    </row>
    <row r="416" spans="4:11" x14ac:dyDescent="0.25">
      <c r="D416" s="15"/>
      <c r="K416" s="17"/>
    </row>
    <row r="417" spans="4:11" x14ac:dyDescent="0.25">
      <c r="D417" s="15"/>
      <c r="K417" s="17"/>
    </row>
    <row r="418" spans="4:11" x14ac:dyDescent="0.25">
      <c r="D418" s="15"/>
      <c r="K418" s="17"/>
    </row>
    <row r="419" spans="4:11" x14ac:dyDescent="0.25">
      <c r="D419" s="15"/>
      <c r="K419" s="17"/>
    </row>
    <row r="420" spans="4:11" x14ac:dyDescent="0.25">
      <c r="D420" s="15"/>
      <c r="K420" s="17"/>
    </row>
    <row r="421" spans="4:11" x14ac:dyDescent="0.25">
      <c r="D421" s="15"/>
      <c r="K421" s="17"/>
    </row>
    <row r="422" spans="4:11" x14ac:dyDescent="0.25">
      <c r="D422" s="15"/>
      <c r="K422" s="17"/>
    </row>
    <row r="423" spans="4:11" x14ac:dyDescent="0.25">
      <c r="D423" s="15"/>
      <c r="K423" s="17"/>
    </row>
    <row r="424" spans="4:11" x14ac:dyDescent="0.25">
      <c r="D424" s="15"/>
      <c r="K424" s="17"/>
    </row>
    <row r="425" spans="4:11" x14ac:dyDescent="0.25">
      <c r="D425" s="15"/>
      <c r="K425" s="17"/>
    </row>
    <row r="426" spans="4:11" x14ac:dyDescent="0.25">
      <c r="D426" s="15"/>
      <c r="K426" s="17"/>
    </row>
    <row r="427" spans="4:11" x14ac:dyDescent="0.25">
      <c r="D427" s="15"/>
      <c r="K427" s="17"/>
    </row>
    <row r="428" spans="4:11" x14ac:dyDescent="0.25">
      <c r="D428" s="15"/>
      <c r="K428" s="17"/>
    </row>
    <row r="429" spans="4:11" x14ac:dyDescent="0.25">
      <c r="D429" s="15"/>
      <c r="K429" s="17"/>
    </row>
    <row r="430" spans="4:11" x14ac:dyDescent="0.25">
      <c r="D430" s="15"/>
      <c r="K430" s="17"/>
    </row>
    <row r="431" spans="4:11" x14ac:dyDescent="0.25">
      <c r="D431" s="15"/>
      <c r="K431" s="17"/>
    </row>
    <row r="432" spans="4:11" x14ac:dyDescent="0.25">
      <c r="D432" s="15"/>
      <c r="K432" s="17"/>
    </row>
    <row r="433" spans="4:11" x14ac:dyDescent="0.25">
      <c r="D433" s="15"/>
      <c r="K433" s="17"/>
    </row>
    <row r="434" spans="4:11" x14ac:dyDescent="0.25">
      <c r="D434" s="15"/>
      <c r="K434" s="17"/>
    </row>
    <row r="435" spans="4:11" x14ac:dyDescent="0.25">
      <c r="D435" s="15"/>
      <c r="K435" s="17"/>
    </row>
    <row r="436" spans="4:11" x14ac:dyDescent="0.25">
      <c r="D436" s="15"/>
      <c r="K436" s="17"/>
    </row>
    <row r="437" spans="4:11" x14ac:dyDescent="0.25">
      <c r="D437" s="15"/>
      <c r="K437" s="17"/>
    </row>
    <row r="438" spans="4:11" x14ac:dyDescent="0.25">
      <c r="D438" s="15"/>
      <c r="K438" s="17"/>
    </row>
    <row r="439" spans="4:11" x14ac:dyDescent="0.25">
      <c r="D439" s="15"/>
      <c r="K439" s="17"/>
    </row>
    <row r="440" spans="4:11" x14ac:dyDescent="0.25">
      <c r="D440" s="15"/>
      <c r="K440" s="17"/>
    </row>
    <row r="441" spans="4:11" x14ac:dyDescent="0.25">
      <c r="D441" s="15"/>
      <c r="K441" s="17"/>
    </row>
    <row r="442" spans="4:11" x14ac:dyDescent="0.25">
      <c r="D442" s="15"/>
      <c r="K442" s="17"/>
    </row>
    <row r="443" spans="4:11" x14ac:dyDescent="0.25">
      <c r="D443" s="15"/>
      <c r="K443" s="17"/>
    </row>
    <row r="444" spans="4:11" x14ac:dyDescent="0.25">
      <c r="D444" s="15"/>
      <c r="K444" s="17"/>
    </row>
    <row r="445" spans="4:11" x14ac:dyDescent="0.25">
      <c r="D445" s="15"/>
      <c r="K445" s="17"/>
    </row>
    <row r="446" spans="4:11" x14ac:dyDescent="0.25">
      <c r="D446" s="15"/>
      <c r="K446" s="17"/>
    </row>
    <row r="447" spans="4:11" x14ac:dyDescent="0.25">
      <c r="D447" s="15"/>
      <c r="K447" s="17"/>
    </row>
    <row r="448" spans="4:11" x14ac:dyDescent="0.25">
      <c r="D448" s="15"/>
      <c r="K448" s="17"/>
    </row>
    <row r="449" spans="4:11" x14ac:dyDescent="0.25">
      <c r="D449" s="15"/>
      <c r="K449" s="17"/>
    </row>
    <row r="450" spans="4:11" x14ac:dyDescent="0.25">
      <c r="D450" s="15"/>
      <c r="K450" s="17"/>
    </row>
    <row r="451" spans="4:11" x14ac:dyDescent="0.25">
      <c r="D451" s="15"/>
      <c r="K451" s="17"/>
    </row>
    <row r="452" spans="4:11" x14ac:dyDescent="0.25">
      <c r="D452" s="15"/>
      <c r="K452" s="17"/>
    </row>
    <row r="453" spans="4:11" x14ac:dyDescent="0.25">
      <c r="D453" s="15"/>
      <c r="K453" s="17"/>
    </row>
    <row r="454" spans="4:11" x14ac:dyDescent="0.25">
      <c r="D454" s="15"/>
      <c r="K454" s="17"/>
    </row>
    <row r="455" spans="4:11" x14ac:dyDescent="0.25">
      <c r="D455" s="15"/>
      <c r="K455" s="17"/>
    </row>
    <row r="456" spans="4:11" x14ac:dyDescent="0.25">
      <c r="D456" s="15"/>
      <c r="K456" s="17"/>
    </row>
    <row r="457" spans="4:11" x14ac:dyDescent="0.25">
      <c r="D457" s="15"/>
      <c r="K457" s="17"/>
    </row>
    <row r="458" spans="4:11" x14ac:dyDescent="0.25">
      <c r="D458" s="15"/>
      <c r="K458" s="17"/>
    </row>
    <row r="459" spans="4:11" x14ac:dyDescent="0.25">
      <c r="D459" s="15"/>
      <c r="K459" s="17"/>
    </row>
    <row r="460" spans="4:11" x14ac:dyDescent="0.25">
      <c r="D460" s="15"/>
      <c r="K460" s="17"/>
    </row>
    <row r="461" spans="4:11" x14ac:dyDescent="0.25">
      <c r="D461" s="15"/>
      <c r="K461" s="17"/>
    </row>
    <row r="462" spans="4:11" x14ac:dyDescent="0.25">
      <c r="D462" s="15"/>
      <c r="K462" s="17"/>
    </row>
    <row r="463" spans="4:11" x14ac:dyDescent="0.25">
      <c r="D463" s="15"/>
      <c r="K463" s="17"/>
    </row>
    <row r="464" spans="4:11" x14ac:dyDescent="0.25">
      <c r="D464" s="15"/>
      <c r="K464" s="17"/>
    </row>
    <row r="465" spans="4:11" x14ac:dyDescent="0.25">
      <c r="D465" s="15"/>
      <c r="K465" s="17"/>
    </row>
    <row r="466" spans="4:11" x14ac:dyDescent="0.25">
      <c r="D466" s="15"/>
      <c r="K466" s="17"/>
    </row>
    <row r="467" spans="4:11" x14ac:dyDescent="0.25">
      <c r="D467" s="15"/>
      <c r="K467" s="17"/>
    </row>
    <row r="468" spans="4:11" x14ac:dyDescent="0.25">
      <c r="D468" s="15"/>
      <c r="K468" s="17"/>
    </row>
    <row r="469" spans="4:11" x14ac:dyDescent="0.25">
      <c r="D469" s="15"/>
      <c r="K469" s="17"/>
    </row>
    <row r="470" spans="4:11" x14ac:dyDescent="0.25">
      <c r="D470" s="15"/>
      <c r="K470" s="17"/>
    </row>
    <row r="471" spans="4:11" x14ac:dyDescent="0.25">
      <c r="D471" s="15"/>
      <c r="K471" s="17"/>
    </row>
    <row r="472" spans="4:11" x14ac:dyDescent="0.25">
      <c r="D472" s="15"/>
      <c r="K472" s="17"/>
    </row>
    <row r="473" spans="4:11" x14ac:dyDescent="0.25">
      <c r="D473" s="15"/>
      <c r="K473" s="17"/>
    </row>
    <row r="474" spans="4:11" x14ac:dyDescent="0.25">
      <c r="D474" s="15"/>
      <c r="K474" s="17"/>
    </row>
    <row r="475" spans="4:11" x14ac:dyDescent="0.25">
      <c r="D475" s="15"/>
      <c r="K475" s="17"/>
    </row>
    <row r="476" spans="4:11" x14ac:dyDescent="0.25">
      <c r="D476" s="15"/>
      <c r="K476" s="17"/>
    </row>
    <row r="477" spans="4:11" x14ac:dyDescent="0.25">
      <c r="D477" s="15"/>
      <c r="K477" s="17"/>
    </row>
    <row r="478" spans="4:11" x14ac:dyDescent="0.25">
      <c r="D478" s="15"/>
      <c r="K478" s="17"/>
    </row>
    <row r="479" spans="4:11" x14ac:dyDescent="0.25">
      <c r="D479" s="15"/>
      <c r="K479" s="17"/>
    </row>
    <row r="480" spans="4:11" x14ac:dyDescent="0.25">
      <c r="D480" s="15"/>
      <c r="K480" s="17"/>
    </row>
    <row r="481" spans="4:11" x14ac:dyDescent="0.25">
      <c r="D481" s="15"/>
      <c r="K481" s="17"/>
    </row>
    <row r="482" spans="4:11" x14ac:dyDescent="0.25">
      <c r="D482" s="15"/>
      <c r="K482" s="17"/>
    </row>
    <row r="483" spans="4:11" x14ac:dyDescent="0.25">
      <c r="D483" s="15"/>
      <c r="K483" s="17"/>
    </row>
    <row r="484" spans="4:11" x14ac:dyDescent="0.25">
      <c r="D484" s="15"/>
      <c r="K484" s="17"/>
    </row>
    <row r="485" spans="4:11" x14ac:dyDescent="0.25">
      <c r="D485" s="15"/>
      <c r="K485" s="17"/>
    </row>
    <row r="486" spans="4:11" x14ac:dyDescent="0.25">
      <c r="D486" s="15"/>
      <c r="K486" s="17"/>
    </row>
    <row r="487" spans="4:11" x14ac:dyDescent="0.25">
      <c r="D487" s="15"/>
      <c r="K487" s="17"/>
    </row>
    <row r="488" spans="4:11" x14ac:dyDescent="0.25">
      <c r="D488" s="15"/>
      <c r="K488" s="17"/>
    </row>
    <row r="489" spans="4:11" x14ac:dyDescent="0.25">
      <c r="D489" s="15"/>
      <c r="K489" s="17"/>
    </row>
    <row r="490" spans="4:11" x14ac:dyDescent="0.25">
      <c r="D490" s="15"/>
      <c r="K490" s="17"/>
    </row>
    <row r="491" spans="4:11" x14ac:dyDescent="0.25">
      <c r="D491" s="15"/>
      <c r="K491" s="17"/>
    </row>
    <row r="492" spans="4:11" x14ac:dyDescent="0.25">
      <c r="D492" s="15"/>
      <c r="K492" s="17"/>
    </row>
    <row r="493" spans="4:11" x14ac:dyDescent="0.25">
      <c r="D493" s="15"/>
      <c r="K493" s="17"/>
    </row>
    <row r="494" spans="4:11" x14ac:dyDescent="0.25">
      <c r="D494" s="15"/>
      <c r="K494" s="17"/>
    </row>
    <row r="495" spans="4:11" x14ac:dyDescent="0.25">
      <c r="D495" s="15"/>
      <c r="K495" s="17"/>
    </row>
    <row r="496" spans="4:11" x14ac:dyDescent="0.25">
      <c r="D496" s="15"/>
      <c r="K496" s="17"/>
    </row>
    <row r="497" spans="4:11" x14ac:dyDescent="0.25">
      <c r="D497" s="15"/>
      <c r="K497" s="17"/>
    </row>
    <row r="498" spans="4:11" x14ac:dyDescent="0.25">
      <c r="D498" s="15"/>
      <c r="K498" s="17"/>
    </row>
    <row r="499" spans="4:11" x14ac:dyDescent="0.25">
      <c r="D499" s="15"/>
      <c r="K499" s="17"/>
    </row>
    <row r="500" spans="4:11" x14ac:dyDescent="0.25">
      <c r="D500" s="15"/>
      <c r="K500" s="17"/>
    </row>
    <row r="501" spans="4:11" x14ac:dyDescent="0.25">
      <c r="D501" s="15"/>
      <c r="K501" s="17"/>
    </row>
    <row r="502" spans="4:11" x14ac:dyDescent="0.25">
      <c r="D502" s="15"/>
      <c r="K502" s="17"/>
    </row>
    <row r="503" spans="4:11" x14ac:dyDescent="0.25">
      <c r="D503" s="15"/>
      <c r="K503" s="17"/>
    </row>
    <row r="504" spans="4:11" x14ac:dyDescent="0.25">
      <c r="D504" s="15"/>
      <c r="K504" s="17"/>
    </row>
    <row r="505" spans="4:11" x14ac:dyDescent="0.25">
      <c r="D505" s="15"/>
      <c r="K505" s="17"/>
    </row>
    <row r="506" spans="4:11" x14ac:dyDescent="0.25">
      <c r="D506" s="15"/>
      <c r="K506" s="17"/>
    </row>
    <row r="507" spans="4:11" x14ac:dyDescent="0.25">
      <c r="D507" s="15"/>
      <c r="K507" s="17"/>
    </row>
    <row r="508" spans="4:11" x14ac:dyDescent="0.25">
      <c r="D508" s="15"/>
      <c r="K508" s="17"/>
    </row>
    <row r="509" spans="4:11" x14ac:dyDescent="0.25">
      <c r="D509" s="15"/>
      <c r="K509" s="17"/>
    </row>
    <row r="510" spans="4:11" x14ac:dyDescent="0.25">
      <c r="D510" s="15"/>
      <c r="K510" s="17"/>
    </row>
    <row r="511" spans="4:11" x14ac:dyDescent="0.25">
      <c r="D511" s="15"/>
      <c r="K511" s="17"/>
    </row>
    <row r="512" spans="4:11" x14ac:dyDescent="0.25">
      <c r="D512" s="15"/>
      <c r="K512" s="17"/>
    </row>
    <row r="513" spans="4:11" x14ac:dyDescent="0.25">
      <c r="D513" s="15"/>
      <c r="K513" s="17"/>
    </row>
    <row r="514" spans="4:11" x14ac:dyDescent="0.25">
      <c r="D514" s="15"/>
      <c r="K514" s="17"/>
    </row>
    <row r="515" spans="4:11" x14ac:dyDescent="0.25">
      <c r="D515" s="15"/>
      <c r="K515" s="17"/>
    </row>
    <row r="516" spans="4:11" x14ac:dyDescent="0.25">
      <c r="D516" s="15"/>
      <c r="K516" s="17"/>
    </row>
    <row r="517" spans="4:11" x14ac:dyDescent="0.25">
      <c r="D517" s="15"/>
      <c r="K517" s="17"/>
    </row>
    <row r="518" spans="4:11" x14ac:dyDescent="0.25">
      <c r="D518" s="15"/>
      <c r="K518" s="17"/>
    </row>
    <row r="519" spans="4:11" x14ac:dyDescent="0.25">
      <c r="D519" s="15"/>
      <c r="K519" s="17"/>
    </row>
    <row r="520" spans="4:11" x14ac:dyDescent="0.25">
      <c r="D520" s="15"/>
      <c r="K520" s="17"/>
    </row>
    <row r="521" spans="4:11" x14ac:dyDescent="0.25">
      <c r="D521" s="15"/>
      <c r="K521" s="17"/>
    </row>
    <row r="522" spans="4:11" x14ac:dyDescent="0.25">
      <c r="D522" s="15"/>
      <c r="K522" s="17"/>
    </row>
    <row r="523" spans="4:11" x14ac:dyDescent="0.25">
      <c r="D523" s="15"/>
      <c r="K523" s="17"/>
    </row>
    <row r="524" spans="4:11" x14ac:dyDescent="0.25">
      <c r="D524" s="15"/>
      <c r="K524" s="17"/>
    </row>
    <row r="525" spans="4:11" x14ac:dyDescent="0.25">
      <c r="D525" s="15"/>
      <c r="K525" s="17"/>
    </row>
    <row r="526" spans="4:11" x14ac:dyDescent="0.25">
      <c r="D526" s="15"/>
      <c r="K526" s="17"/>
    </row>
    <row r="527" spans="4:11" x14ac:dyDescent="0.25">
      <c r="D527" s="15"/>
      <c r="K527" s="17"/>
    </row>
    <row r="528" spans="4:11" x14ac:dyDescent="0.25">
      <c r="D528" s="15"/>
      <c r="K528" s="17"/>
    </row>
    <row r="529" spans="4:11" x14ac:dyDescent="0.25">
      <c r="D529" s="15"/>
      <c r="K529" s="17"/>
    </row>
    <row r="530" spans="4:11" x14ac:dyDescent="0.25">
      <c r="D530" s="15"/>
      <c r="K530" s="17"/>
    </row>
    <row r="531" spans="4:11" x14ac:dyDescent="0.25">
      <c r="D531" s="15"/>
      <c r="K531" s="17"/>
    </row>
    <row r="532" spans="4:11" x14ac:dyDescent="0.25">
      <c r="D532" s="15"/>
      <c r="K532" s="17"/>
    </row>
    <row r="533" spans="4:11" x14ac:dyDescent="0.25">
      <c r="D533" s="15"/>
      <c r="K533" s="17"/>
    </row>
    <row r="534" spans="4:11" x14ac:dyDescent="0.25">
      <c r="D534" s="15"/>
      <c r="K534" s="17"/>
    </row>
    <row r="535" spans="4:11" x14ac:dyDescent="0.25">
      <c r="D535" s="15"/>
      <c r="K535" s="17"/>
    </row>
    <row r="536" spans="4:11" x14ac:dyDescent="0.25">
      <c r="D536" s="15"/>
      <c r="K536" s="17"/>
    </row>
    <row r="537" spans="4:11" x14ac:dyDescent="0.25">
      <c r="D537" s="15"/>
      <c r="K537" s="17"/>
    </row>
    <row r="538" spans="4:11" x14ac:dyDescent="0.25">
      <c r="D538" s="15"/>
      <c r="K538" s="17"/>
    </row>
    <row r="539" spans="4:11" x14ac:dyDescent="0.25">
      <c r="D539" s="15"/>
      <c r="K539" s="17"/>
    </row>
    <row r="540" spans="4:11" x14ac:dyDescent="0.25">
      <c r="D540" s="15"/>
      <c r="K540" s="17"/>
    </row>
    <row r="541" spans="4:11" x14ac:dyDescent="0.25">
      <c r="D541" s="15"/>
      <c r="K541" s="17"/>
    </row>
    <row r="542" spans="4:11" x14ac:dyDescent="0.25">
      <c r="D542" s="15"/>
      <c r="K542" s="17"/>
    </row>
    <row r="543" spans="4:11" x14ac:dyDescent="0.25">
      <c r="D543" s="15"/>
      <c r="K543" s="17"/>
    </row>
    <row r="544" spans="4:11" x14ac:dyDescent="0.25">
      <c r="D544" s="15"/>
      <c r="K544" s="17"/>
    </row>
    <row r="545" spans="4:11" x14ac:dyDescent="0.25">
      <c r="D545" s="15"/>
      <c r="K545" s="17"/>
    </row>
    <row r="546" spans="4:11" x14ac:dyDescent="0.25">
      <c r="D546" s="15"/>
      <c r="K546" s="17"/>
    </row>
    <row r="547" spans="4:11" x14ac:dyDescent="0.25">
      <c r="D547" s="15"/>
      <c r="K547" s="17"/>
    </row>
    <row r="548" spans="4:11" x14ac:dyDescent="0.25">
      <c r="D548" s="15"/>
      <c r="K548" s="17"/>
    </row>
    <row r="549" spans="4:11" x14ac:dyDescent="0.25">
      <c r="D549" s="15"/>
      <c r="K549" s="17"/>
    </row>
    <row r="550" spans="4:11" x14ac:dyDescent="0.25">
      <c r="D550" s="15"/>
      <c r="K550" s="17"/>
    </row>
    <row r="551" spans="4:11" x14ac:dyDescent="0.25">
      <c r="D551" s="15"/>
      <c r="K551" s="17"/>
    </row>
    <row r="552" spans="4:11" x14ac:dyDescent="0.25">
      <c r="D552" s="15"/>
      <c r="K552" s="17"/>
    </row>
    <row r="553" spans="4:11" x14ac:dyDescent="0.25">
      <c r="D553" s="15"/>
      <c r="K553" s="17"/>
    </row>
    <row r="554" spans="4:11" x14ac:dyDescent="0.25">
      <c r="D554" s="15"/>
      <c r="K554" s="17"/>
    </row>
    <row r="555" spans="4:11" x14ac:dyDescent="0.25">
      <c r="D555" s="15"/>
      <c r="K555" s="17"/>
    </row>
    <row r="556" spans="4:11" x14ac:dyDescent="0.25">
      <c r="D556" s="15"/>
      <c r="K556" s="17"/>
    </row>
    <row r="557" spans="4:11" x14ac:dyDescent="0.25">
      <c r="D557" s="15"/>
      <c r="K557" s="17"/>
    </row>
    <row r="558" spans="4:11" x14ac:dyDescent="0.25">
      <c r="D558" s="15"/>
      <c r="K558" s="17"/>
    </row>
    <row r="559" spans="4:11" x14ac:dyDescent="0.25">
      <c r="D559" s="15"/>
      <c r="K559" s="17"/>
    </row>
    <row r="560" spans="4:11" x14ac:dyDescent="0.25">
      <c r="D560" s="15"/>
      <c r="K560" s="17"/>
    </row>
    <row r="561" spans="4:11" x14ac:dyDescent="0.25">
      <c r="D561" s="15"/>
      <c r="K561" s="17"/>
    </row>
    <row r="562" spans="4:11" x14ac:dyDescent="0.25">
      <c r="D562" s="15"/>
      <c r="K562" s="17"/>
    </row>
    <row r="563" spans="4:11" x14ac:dyDescent="0.25">
      <c r="D563" s="15"/>
      <c r="K563" s="17"/>
    </row>
    <row r="564" spans="4:11" x14ac:dyDescent="0.25">
      <c r="D564" s="15"/>
      <c r="K564" s="17"/>
    </row>
    <row r="565" spans="4:11" x14ac:dyDescent="0.25">
      <c r="D565" s="15"/>
      <c r="K565" s="17"/>
    </row>
    <row r="566" spans="4:11" x14ac:dyDescent="0.25">
      <c r="D566" s="15"/>
      <c r="K566" s="17"/>
    </row>
    <row r="567" spans="4:11" x14ac:dyDescent="0.25">
      <c r="D567" s="15"/>
      <c r="K567" s="17"/>
    </row>
    <row r="568" spans="4:11" x14ac:dyDescent="0.25">
      <c r="D568" s="15"/>
      <c r="K568" s="17"/>
    </row>
    <row r="569" spans="4:11" x14ac:dyDescent="0.25">
      <c r="D569" s="15"/>
      <c r="K569" s="17"/>
    </row>
    <row r="570" spans="4:11" x14ac:dyDescent="0.25">
      <c r="D570" s="15"/>
      <c r="K570" s="17"/>
    </row>
    <row r="571" spans="4:11" x14ac:dyDescent="0.25">
      <c r="D571" s="15"/>
      <c r="K571" s="17"/>
    </row>
    <row r="572" spans="4:11" x14ac:dyDescent="0.25">
      <c r="D572" s="15"/>
      <c r="K572" s="17"/>
    </row>
    <row r="573" spans="4:11" x14ac:dyDescent="0.25">
      <c r="D573" s="15"/>
      <c r="K573" s="17"/>
    </row>
    <row r="574" spans="4:11" x14ac:dyDescent="0.25">
      <c r="D574" s="15"/>
      <c r="K574" s="17"/>
    </row>
    <row r="575" spans="4:11" x14ac:dyDescent="0.25">
      <c r="D575" s="15"/>
      <c r="K575" s="17"/>
    </row>
    <row r="576" spans="4:11" x14ac:dyDescent="0.25">
      <c r="D576" s="15"/>
      <c r="K576" s="17"/>
    </row>
    <row r="577" spans="4:11" x14ac:dyDescent="0.25">
      <c r="D577" s="15"/>
      <c r="K577" s="17"/>
    </row>
    <row r="578" spans="4:11" x14ac:dyDescent="0.25">
      <c r="D578" s="15"/>
      <c r="K578" s="17"/>
    </row>
    <row r="579" spans="4:11" x14ac:dyDescent="0.25">
      <c r="D579" s="15"/>
      <c r="K579" s="17"/>
    </row>
    <row r="580" spans="4:11" x14ac:dyDescent="0.25">
      <c r="D580" s="15"/>
      <c r="K580" s="17"/>
    </row>
    <row r="581" spans="4:11" x14ac:dyDescent="0.25">
      <c r="D581" s="15"/>
      <c r="K581" s="17"/>
    </row>
    <row r="582" spans="4:11" x14ac:dyDescent="0.25">
      <c r="D582" s="15"/>
      <c r="K582" s="17"/>
    </row>
    <row r="583" spans="4:11" x14ac:dyDescent="0.25">
      <c r="D583" s="15"/>
      <c r="K583" s="17"/>
    </row>
    <row r="584" spans="4:11" x14ac:dyDescent="0.25">
      <c r="D584" s="15"/>
      <c r="K584" s="17"/>
    </row>
    <row r="585" spans="4:11" x14ac:dyDescent="0.25">
      <c r="D585" s="15"/>
      <c r="K585" s="17"/>
    </row>
    <row r="586" spans="4:11" x14ac:dyDescent="0.25">
      <c r="D586" s="15"/>
      <c r="K586" s="17"/>
    </row>
    <row r="587" spans="4:11" x14ac:dyDescent="0.25">
      <c r="D587" s="15"/>
      <c r="K587" s="17"/>
    </row>
    <row r="588" spans="4:11" x14ac:dyDescent="0.25">
      <c r="D588" s="15"/>
      <c r="K588" s="17"/>
    </row>
    <row r="589" spans="4:11" x14ac:dyDescent="0.25">
      <c r="D589" s="15"/>
      <c r="K589" s="17"/>
    </row>
    <row r="590" spans="4:11" x14ac:dyDescent="0.25">
      <c r="D590" s="15"/>
      <c r="K590" s="17"/>
    </row>
    <row r="591" spans="4:11" x14ac:dyDescent="0.25">
      <c r="D591" s="15"/>
      <c r="K591" s="17"/>
    </row>
    <row r="592" spans="4:11" x14ac:dyDescent="0.25">
      <c r="D592" s="15"/>
      <c r="K592" s="17"/>
    </row>
    <row r="593" spans="4:11" x14ac:dyDescent="0.25">
      <c r="D593" s="15"/>
      <c r="K593" s="17"/>
    </row>
    <row r="594" spans="4:11" x14ac:dyDescent="0.25">
      <c r="D594" s="15"/>
      <c r="K594" s="17"/>
    </row>
    <row r="595" spans="4:11" x14ac:dyDescent="0.25">
      <c r="D595" s="15"/>
      <c r="K595" s="17"/>
    </row>
    <row r="596" spans="4:11" x14ac:dyDescent="0.25">
      <c r="D596" s="15"/>
      <c r="K596" s="17"/>
    </row>
    <row r="597" spans="4:11" x14ac:dyDescent="0.25">
      <c r="D597" s="15"/>
      <c r="K597" s="17"/>
    </row>
    <row r="598" spans="4:11" x14ac:dyDescent="0.25">
      <c r="D598" s="15"/>
      <c r="K598" s="17"/>
    </row>
    <row r="599" spans="4:11" x14ac:dyDescent="0.25">
      <c r="D599" s="15"/>
      <c r="K599" s="17"/>
    </row>
    <row r="600" spans="4:11" x14ac:dyDescent="0.25">
      <c r="D600" s="15"/>
      <c r="K600" s="17"/>
    </row>
    <row r="601" spans="4:11" x14ac:dyDescent="0.25">
      <c r="D601" s="15"/>
      <c r="K601" s="17"/>
    </row>
    <row r="602" spans="4:11" x14ac:dyDescent="0.25">
      <c r="D602" s="15"/>
      <c r="K602" s="17"/>
    </row>
    <row r="603" spans="4:11" x14ac:dyDescent="0.25">
      <c r="D603" s="15"/>
      <c r="K603" s="17"/>
    </row>
    <row r="604" spans="4:11" x14ac:dyDescent="0.25">
      <c r="D604" s="15"/>
      <c r="K604" s="17"/>
    </row>
    <row r="605" spans="4:11" x14ac:dyDescent="0.25">
      <c r="D605" s="15"/>
      <c r="K605" s="17"/>
    </row>
    <row r="606" spans="4:11" x14ac:dyDescent="0.25">
      <c r="D606" s="15"/>
      <c r="K606" s="17"/>
    </row>
    <row r="607" spans="4:11" x14ac:dyDescent="0.25">
      <c r="D607" s="15"/>
      <c r="K607" s="17"/>
    </row>
    <row r="608" spans="4:11" x14ac:dyDescent="0.25">
      <c r="D608" s="15"/>
      <c r="K608" s="17"/>
    </row>
    <row r="609" spans="4:11" x14ac:dyDescent="0.25">
      <c r="D609" s="15"/>
      <c r="K609" s="17"/>
    </row>
    <row r="610" spans="4:11" x14ac:dyDescent="0.25">
      <c r="D610" s="15"/>
      <c r="K610" s="17"/>
    </row>
    <row r="611" spans="4:11" x14ac:dyDescent="0.25">
      <c r="D611" s="15"/>
      <c r="K611" s="17"/>
    </row>
    <row r="612" spans="4:11" x14ac:dyDescent="0.25">
      <c r="D612" s="15"/>
      <c r="K612" s="17"/>
    </row>
    <row r="613" spans="4:11" x14ac:dyDescent="0.25">
      <c r="D613" s="15"/>
      <c r="K613" s="17"/>
    </row>
    <row r="614" spans="4:11" x14ac:dyDescent="0.25">
      <c r="D614" s="15"/>
      <c r="K614" s="17"/>
    </row>
    <row r="615" spans="4:11" x14ac:dyDescent="0.25">
      <c r="D615" s="15"/>
      <c r="K615" s="17"/>
    </row>
    <row r="616" spans="4:11" x14ac:dyDescent="0.25">
      <c r="D616" s="15"/>
      <c r="K616" s="17"/>
    </row>
    <row r="617" spans="4:11" x14ac:dyDescent="0.25">
      <c r="D617" s="15"/>
      <c r="K617" s="17"/>
    </row>
    <row r="618" spans="4:11" x14ac:dyDescent="0.25">
      <c r="D618" s="15"/>
      <c r="K618" s="17"/>
    </row>
    <row r="619" spans="4:11" x14ac:dyDescent="0.25">
      <c r="D619" s="15"/>
      <c r="K619" s="17"/>
    </row>
    <row r="620" spans="4:11" x14ac:dyDescent="0.25">
      <c r="D620" s="15"/>
      <c r="K620" s="17"/>
    </row>
    <row r="621" spans="4:11" x14ac:dyDescent="0.25">
      <c r="D621" s="15"/>
      <c r="K621" s="17"/>
    </row>
    <row r="622" spans="4:11" x14ac:dyDescent="0.25">
      <c r="D622" s="15"/>
      <c r="K622" s="17"/>
    </row>
    <row r="623" spans="4:11" x14ac:dyDescent="0.25">
      <c r="D623" s="15"/>
      <c r="K623" s="17"/>
    </row>
    <row r="624" spans="4:11" x14ac:dyDescent="0.25">
      <c r="D624" s="15"/>
      <c r="K624" s="17"/>
    </row>
    <row r="625" spans="4:11" x14ac:dyDescent="0.25">
      <c r="D625" s="15"/>
      <c r="K625" s="17"/>
    </row>
    <row r="626" spans="4:11" x14ac:dyDescent="0.25">
      <c r="D626" s="15"/>
      <c r="K626" s="17"/>
    </row>
    <row r="627" spans="4:11" x14ac:dyDescent="0.25">
      <c r="D627" s="15"/>
      <c r="K627" s="17"/>
    </row>
    <row r="628" spans="4:11" x14ac:dyDescent="0.25">
      <c r="D628" s="15"/>
      <c r="K628" s="17"/>
    </row>
    <row r="629" spans="4:11" x14ac:dyDescent="0.25">
      <c r="D629" s="15"/>
      <c r="K629" s="17"/>
    </row>
    <row r="630" spans="4:11" x14ac:dyDescent="0.25">
      <c r="D630" s="15"/>
      <c r="K630" s="17"/>
    </row>
    <row r="631" spans="4:11" x14ac:dyDescent="0.25">
      <c r="D631" s="15"/>
      <c r="K631" s="17"/>
    </row>
    <row r="632" spans="4:11" x14ac:dyDescent="0.25">
      <c r="D632" s="15"/>
      <c r="K632" s="17"/>
    </row>
    <row r="633" spans="4:11" x14ac:dyDescent="0.25">
      <c r="D633" s="15"/>
      <c r="K633" s="17"/>
    </row>
    <row r="634" spans="4:11" x14ac:dyDescent="0.25">
      <c r="D634" s="15"/>
      <c r="K634" s="17"/>
    </row>
    <row r="635" spans="4:11" x14ac:dyDescent="0.25">
      <c r="D635" s="15"/>
      <c r="K635" s="17"/>
    </row>
    <row r="636" spans="4:11" x14ac:dyDescent="0.25">
      <c r="D636" s="15"/>
      <c r="K636" s="17"/>
    </row>
    <row r="637" spans="4:11" x14ac:dyDescent="0.25">
      <c r="D637" s="15"/>
      <c r="K637" s="17"/>
    </row>
    <row r="638" spans="4:11" x14ac:dyDescent="0.25">
      <c r="D638" s="15"/>
      <c r="K638" s="17"/>
    </row>
    <row r="639" spans="4:11" x14ac:dyDescent="0.25">
      <c r="D639" s="15"/>
      <c r="K639" s="17"/>
    </row>
    <row r="640" spans="4:11" x14ac:dyDescent="0.25">
      <c r="D640" s="15"/>
      <c r="K640" s="17"/>
    </row>
    <row r="641" spans="4:11" x14ac:dyDescent="0.25">
      <c r="D641" s="15"/>
      <c r="K641" s="17"/>
    </row>
    <row r="642" spans="4:11" x14ac:dyDescent="0.25">
      <c r="D642" s="15"/>
      <c r="K642" s="17"/>
    </row>
    <row r="643" spans="4:11" x14ac:dyDescent="0.25">
      <c r="D643" s="15"/>
      <c r="K643" s="17"/>
    </row>
    <row r="644" spans="4:11" x14ac:dyDescent="0.25">
      <c r="D644" s="15"/>
      <c r="K644" s="17"/>
    </row>
    <row r="645" spans="4:11" x14ac:dyDescent="0.25">
      <c r="D645" s="15"/>
      <c r="K645" s="17"/>
    </row>
    <row r="646" spans="4:11" x14ac:dyDescent="0.25">
      <c r="D646" s="15"/>
      <c r="K646" s="17"/>
    </row>
    <row r="647" spans="4:11" x14ac:dyDescent="0.25">
      <c r="D647" s="15"/>
      <c r="K647" s="17"/>
    </row>
    <row r="648" spans="4:11" x14ac:dyDescent="0.25">
      <c r="D648" s="15"/>
      <c r="K648" s="17"/>
    </row>
    <row r="649" spans="4:11" x14ac:dyDescent="0.25">
      <c r="D649" s="15"/>
      <c r="K649" s="17"/>
    </row>
    <row r="650" spans="4:11" x14ac:dyDescent="0.25">
      <c r="D650" s="15"/>
      <c r="K650" s="17"/>
    </row>
    <row r="651" spans="4:11" x14ac:dyDescent="0.25">
      <c r="D651" s="15"/>
      <c r="K651" s="17"/>
    </row>
    <row r="652" spans="4:11" x14ac:dyDescent="0.25">
      <c r="D652" s="15"/>
      <c r="K652" s="17"/>
    </row>
    <row r="653" spans="4:11" x14ac:dyDescent="0.25">
      <c r="D653" s="15"/>
      <c r="K653" s="17"/>
    </row>
    <row r="654" spans="4:11" x14ac:dyDescent="0.25">
      <c r="D654" s="15"/>
      <c r="K654" s="17"/>
    </row>
    <row r="655" spans="4:11" x14ac:dyDescent="0.25">
      <c r="D655" s="15"/>
      <c r="K655" s="17"/>
    </row>
    <row r="656" spans="4:11" x14ac:dyDescent="0.25">
      <c r="D656" s="15"/>
      <c r="K656" s="17"/>
    </row>
    <row r="657" spans="4:11" x14ac:dyDescent="0.25">
      <c r="D657" s="15"/>
      <c r="K657" s="17"/>
    </row>
    <row r="658" spans="4:11" x14ac:dyDescent="0.25">
      <c r="D658" s="15"/>
      <c r="K658" s="17"/>
    </row>
    <row r="659" spans="4:11" x14ac:dyDescent="0.25">
      <c r="D659" s="15"/>
      <c r="K659" s="17"/>
    </row>
    <row r="660" spans="4:11" x14ac:dyDescent="0.25">
      <c r="D660" s="15"/>
      <c r="K660" s="17"/>
    </row>
    <row r="661" spans="4:11" x14ac:dyDescent="0.25">
      <c r="D661" s="15"/>
      <c r="K661" s="17"/>
    </row>
    <row r="662" spans="4:11" x14ac:dyDescent="0.25">
      <c r="D662" s="15"/>
      <c r="K662" s="17"/>
    </row>
    <row r="663" spans="4:11" x14ac:dyDescent="0.25">
      <c r="D663" s="15"/>
      <c r="K663" s="17"/>
    </row>
    <row r="664" spans="4:11" x14ac:dyDescent="0.25">
      <c r="D664" s="15"/>
      <c r="K664" s="17"/>
    </row>
    <row r="665" spans="4:11" x14ac:dyDescent="0.25">
      <c r="D665" s="15"/>
      <c r="K665" s="17"/>
    </row>
    <row r="666" spans="4:11" x14ac:dyDescent="0.25">
      <c r="D666" s="15"/>
      <c r="K666" s="17"/>
    </row>
    <row r="667" spans="4:11" x14ac:dyDescent="0.25">
      <c r="D667" s="15"/>
      <c r="K667" s="17"/>
    </row>
    <row r="668" spans="4:11" x14ac:dyDescent="0.25">
      <c r="D668" s="15"/>
      <c r="K668" s="17"/>
    </row>
    <row r="669" spans="4:11" x14ac:dyDescent="0.25">
      <c r="D669" s="15"/>
      <c r="K669" s="17"/>
    </row>
    <row r="670" spans="4:11" x14ac:dyDescent="0.25">
      <c r="D670" s="15"/>
      <c r="K670" s="17"/>
    </row>
    <row r="671" spans="4:11" x14ac:dyDescent="0.25">
      <c r="D671" s="15"/>
      <c r="K671" s="17"/>
    </row>
    <row r="672" spans="4:11" x14ac:dyDescent="0.25">
      <c r="D672" s="15"/>
      <c r="K672" s="17"/>
    </row>
    <row r="673" spans="4:11" x14ac:dyDescent="0.25">
      <c r="D673" s="15"/>
      <c r="K673" s="17"/>
    </row>
    <row r="674" spans="4:11" x14ac:dyDescent="0.25">
      <c r="D674" s="15"/>
      <c r="K674" s="17"/>
    </row>
    <row r="675" spans="4:11" x14ac:dyDescent="0.25">
      <c r="D675" s="15"/>
      <c r="K675" s="17"/>
    </row>
    <row r="676" spans="4:11" x14ac:dyDescent="0.25">
      <c r="D676" s="15"/>
      <c r="K676" s="17"/>
    </row>
    <row r="677" spans="4:11" x14ac:dyDescent="0.25">
      <c r="D677" s="15"/>
      <c r="K677" s="17"/>
    </row>
    <row r="678" spans="4:11" x14ac:dyDescent="0.25">
      <c r="D678" s="15"/>
      <c r="K678" s="17"/>
    </row>
    <row r="679" spans="4:11" x14ac:dyDescent="0.25">
      <c r="D679" s="15"/>
      <c r="K679" s="17"/>
    </row>
    <row r="680" spans="4:11" x14ac:dyDescent="0.25">
      <c r="D680" s="15"/>
      <c r="K680" s="17"/>
    </row>
    <row r="681" spans="4:11" x14ac:dyDescent="0.25">
      <c r="D681" s="15"/>
      <c r="K681" s="17"/>
    </row>
    <row r="682" spans="4:11" x14ac:dyDescent="0.25">
      <c r="D682" s="15"/>
      <c r="K682" s="17"/>
    </row>
    <row r="683" spans="4:11" x14ac:dyDescent="0.25">
      <c r="D683" s="15"/>
      <c r="K683" s="17"/>
    </row>
    <row r="684" spans="4:11" x14ac:dyDescent="0.25">
      <c r="D684" s="15"/>
      <c r="K684" s="17"/>
    </row>
    <row r="685" spans="4:11" x14ac:dyDescent="0.25">
      <c r="D685" s="15"/>
      <c r="K685" s="17"/>
    </row>
    <row r="686" spans="4:11" x14ac:dyDescent="0.25">
      <c r="D686" s="15"/>
      <c r="K686" s="17"/>
    </row>
    <row r="687" spans="4:11" x14ac:dyDescent="0.25">
      <c r="D687" s="15"/>
      <c r="K687" s="17"/>
    </row>
    <row r="688" spans="4:11" x14ac:dyDescent="0.25">
      <c r="D688" s="15"/>
      <c r="K688" s="17"/>
    </row>
    <row r="689" spans="4:11" x14ac:dyDescent="0.25">
      <c r="D689" s="15"/>
      <c r="K689" s="17"/>
    </row>
    <row r="690" spans="4:11" x14ac:dyDescent="0.25">
      <c r="D690" s="15"/>
      <c r="K690" s="17"/>
    </row>
    <row r="691" spans="4:11" x14ac:dyDescent="0.25">
      <c r="D691" s="15"/>
      <c r="K691" s="17"/>
    </row>
    <row r="692" spans="4:11" x14ac:dyDescent="0.25">
      <c r="D692" s="15"/>
      <c r="K692" s="17"/>
    </row>
    <row r="693" spans="4:11" x14ac:dyDescent="0.25">
      <c r="D693" s="15"/>
      <c r="K693" s="17"/>
    </row>
    <row r="694" spans="4:11" x14ac:dyDescent="0.25">
      <c r="D694" s="15"/>
      <c r="K694" s="17"/>
    </row>
    <row r="695" spans="4:11" x14ac:dyDescent="0.25">
      <c r="D695" s="15"/>
      <c r="K695" s="17"/>
    </row>
    <row r="696" spans="4:11" x14ac:dyDescent="0.25">
      <c r="D696" s="15"/>
      <c r="K696" s="17"/>
    </row>
    <row r="697" spans="4:11" x14ac:dyDescent="0.25">
      <c r="D697" s="15"/>
      <c r="K697" s="17"/>
    </row>
    <row r="698" spans="4:11" x14ac:dyDescent="0.25">
      <c r="D698" s="15"/>
      <c r="K698" s="17"/>
    </row>
    <row r="699" spans="4:11" x14ac:dyDescent="0.25">
      <c r="D699" s="15"/>
      <c r="K699" s="17"/>
    </row>
    <row r="700" spans="4:11" x14ac:dyDescent="0.25">
      <c r="D700" s="15"/>
      <c r="K700" s="17"/>
    </row>
    <row r="701" spans="4:11" x14ac:dyDescent="0.25">
      <c r="D701" s="15"/>
      <c r="K701" s="17"/>
    </row>
    <row r="702" spans="4:11" x14ac:dyDescent="0.25">
      <c r="D702" s="15"/>
      <c r="K702" s="17"/>
    </row>
    <row r="703" spans="4:11" x14ac:dyDescent="0.25">
      <c r="D703" s="15"/>
      <c r="K703" s="17"/>
    </row>
    <row r="704" spans="4:11" x14ac:dyDescent="0.25">
      <c r="D704" s="15"/>
      <c r="K704" s="17"/>
    </row>
    <row r="705" spans="4:11" x14ac:dyDescent="0.25">
      <c r="D705" s="15"/>
      <c r="K705" s="17"/>
    </row>
    <row r="706" spans="4:11" x14ac:dyDescent="0.25">
      <c r="D706" s="15"/>
      <c r="K706" s="17"/>
    </row>
    <row r="707" spans="4:11" x14ac:dyDescent="0.25">
      <c r="D707" s="15"/>
      <c r="K707" s="17"/>
    </row>
    <row r="708" spans="4:11" x14ac:dyDescent="0.25">
      <c r="D708" s="15"/>
      <c r="K708" s="17"/>
    </row>
    <row r="709" spans="4:11" x14ac:dyDescent="0.25">
      <c r="D709" s="15"/>
      <c r="K709" s="17"/>
    </row>
    <row r="710" spans="4:11" x14ac:dyDescent="0.25">
      <c r="D710" s="15"/>
      <c r="K710" s="17"/>
    </row>
    <row r="711" spans="4:11" x14ac:dyDescent="0.25">
      <c r="D711" s="15"/>
      <c r="K711" s="17"/>
    </row>
    <row r="712" spans="4:11" x14ac:dyDescent="0.25">
      <c r="D712" s="15"/>
      <c r="K712" s="17"/>
    </row>
    <row r="713" spans="4:11" x14ac:dyDescent="0.25">
      <c r="D713" s="15"/>
      <c r="K713" s="17"/>
    </row>
    <row r="714" spans="4:11" x14ac:dyDescent="0.25">
      <c r="D714" s="15"/>
      <c r="K714" s="17"/>
    </row>
    <row r="715" spans="4:11" x14ac:dyDescent="0.25">
      <c r="D715" s="15"/>
      <c r="K715" s="17"/>
    </row>
    <row r="716" spans="4:11" x14ac:dyDescent="0.25">
      <c r="D716" s="15"/>
      <c r="K716" s="17"/>
    </row>
    <row r="717" spans="4:11" x14ac:dyDescent="0.25">
      <c r="D717" s="15"/>
      <c r="K717" s="17"/>
    </row>
    <row r="718" spans="4:11" x14ac:dyDescent="0.25">
      <c r="D718" s="15"/>
      <c r="K718" s="17"/>
    </row>
    <row r="719" spans="4:11" x14ac:dyDescent="0.25">
      <c r="D719" s="15"/>
      <c r="K719" s="17"/>
    </row>
    <row r="720" spans="4:11" x14ac:dyDescent="0.25">
      <c r="D720" s="15"/>
      <c r="K720" s="17"/>
    </row>
    <row r="721" spans="4:11" x14ac:dyDescent="0.25">
      <c r="D721" s="15"/>
      <c r="K721" s="17"/>
    </row>
    <row r="722" spans="4:11" x14ac:dyDescent="0.25">
      <c r="D722" s="15"/>
      <c r="K722" s="17"/>
    </row>
    <row r="723" spans="4:11" x14ac:dyDescent="0.25">
      <c r="D723" s="15"/>
      <c r="K723" s="17"/>
    </row>
    <row r="724" spans="4:11" x14ac:dyDescent="0.25">
      <c r="D724" s="15"/>
      <c r="K724" s="17"/>
    </row>
    <row r="725" spans="4:11" x14ac:dyDescent="0.25">
      <c r="D725" s="15"/>
      <c r="K725" s="17"/>
    </row>
    <row r="726" spans="4:11" x14ac:dyDescent="0.25">
      <c r="D726" s="15"/>
      <c r="K726" s="17"/>
    </row>
    <row r="727" spans="4:11" x14ac:dyDescent="0.25">
      <c r="D727" s="15"/>
      <c r="K727" s="17"/>
    </row>
    <row r="728" spans="4:11" x14ac:dyDescent="0.25">
      <c r="D728" s="15"/>
      <c r="K728" s="17"/>
    </row>
    <row r="729" spans="4:11" x14ac:dyDescent="0.25">
      <c r="D729" s="15"/>
      <c r="K729" s="17"/>
    </row>
    <row r="730" spans="4:11" x14ac:dyDescent="0.25">
      <c r="D730" s="15"/>
      <c r="K730" s="17"/>
    </row>
    <row r="731" spans="4:11" x14ac:dyDescent="0.25">
      <c r="D731" s="15"/>
      <c r="K731" s="17"/>
    </row>
    <row r="732" spans="4:11" x14ac:dyDescent="0.25">
      <c r="D732" s="15"/>
      <c r="K732" s="17"/>
    </row>
    <row r="733" spans="4:11" x14ac:dyDescent="0.25">
      <c r="D733" s="15"/>
      <c r="K733" s="17"/>
    </row>
    <row r="734" spans="4:11" x14ac:dyDescent="0.25">
      <c r="D734" s="15"/>
      <c r="K734" s="17"/>
    </row>
    <row r="735" spans="4:11" x14ac:dyDescent="0.25">
      <c r="D735" s="15"/>
      <c r="K735" s="17"/>
    </row>
    <row r="736" spans="4:11" x14ac:dyDescent="0.25">
      <c r="D736" s="15"/>
      <c r="K736" s="17"/>
    </row>
    <row r="737" spans="4:11" x14ac:dyDescent="0.25">
      <c r="D737" s="15"/>
      <c r="K737" s="17"/>
    </row>
    <row r="738" spans="4:11" x14ac:dyDescent="0.25">
      <c r="D738" s="15"/>
      <c r="K738" s="17"/>
    </row>
    <row r="739" spans="4:11" x14ac:dyDescent="0.25">
      <c r="D739" s="15"/>
      <c r="K739" s="17"/>
    </row>
    <row r="740" spans="4:11" x14ac:dyDescent="0.25">
      <c r="D740" s="15"/>
      <c r="K740" s="17"/>
    </row>
    <row r="741" spans="4:11" x14ac:dyDescent="0.25">
      <c r="D741" s="15"/>
      <c r="K741" s="17"/>
    </row>
    <row r="742" spans="4:11" x14ac:dyDescent="0.25">
      <c r="D742" s="15"/>
      <c r="K742" s="17"/>
    </row>
    <row r="743" spans="4:11" x14ac:dyDescent="0.25">
      <c r="D743" s="15"/>
      <c r="K743" s="17"/>
    </row>
    <row r="744" spans="4:11" x14ac:dyDescent="0.25">
      <c r="D744" s="15"/>
      <c r="K744" s="17"/>
    </row>
    <row r="745" spans="4:11" x14ac:dyDescent="0.25">
      <c r="D745" s="15"/>
      <c r="K745" s="17"/>
    </row>
    <row r="746" spans="4:11" x14ac:dyDescent="0.25">
      <c r="D746" s="15"/>
      <c r="K746" s="17"/>
    </row>
    <row r="747" spans="4:11" x14ac:dyDescent="0.25">
      <c r="D747" s="15"/>
      <c r="K747" s="17"/>
    </row>
    <row r="748" spans="4:11" x14ac:dyDescent="0.25">
      <c r="D748" s="15"/>
      <c r="K748" s="17"/>
    </row>
    <row r="749" spans="4:11" x14ac:dyDescent="0.25">
      <c r="D749" s="15"/>
      <c r="K749" s="17"/>
    </row>
    <row r="750" spans="4:11" x14ac:dyDescent="0.25">
      <c r="D750" s="15"/>
      <c r="K750" s="17"/>
    </row>
    <row r="751" spans="4:11" x14ac:dyDescent="0.25">
      <c r="D751" s="15"/>
      <c r="K751" s="17"/>
    </row>
    <row r="752" spans="4:11" x14ac:dyDescent="0.25">
      <c r="D752" s="15"/>
      <c r="K752" s="17"/>
    </row>
    <row r="753" spans="4:11" x14ac:dyDescent="0.25">
      <c r="D753" s="15"/>
      <c r="K753" s="17"/>
    </row>
    <row r="754" spans="4:11" x14ac:dyDescent="0.25">
      <c r="D754" s="15"/>
      <c r="K754" s="17"/>
    </row>
    <row r="755" spans="4:11" x14ac:dyDescent="0.25">
      <c r="D755" s="15"/>
      <c r="K755" s="17"/>
    </row>
    <row r="756" spans="4:11" x14ac:dyDescent="0.25">
      <c r="D756" s="15"/>
      <c r="K756" s="17"/>
    </row>
    <row r="757" spans="4:11" x14ac:dyDescent="0.25">
      <c r="D757" s="15"/>
      <c r="K757" s="17"/>
    </row>
    <row r="758" spans="4:11" x14ac:dyDescent="0.25">
      <c r="D758" s="15"/>
      <c r="K758" s="17"/>
    </row>
    <row r="759" spans="4:11" x14ac:dyDescent="0.25">
      <c r="D759" s="15"/>
      <c r="K759" s="17"/>
    </row>
    <row r="760" spans="4:11" x14ac:dyDescent="0.25">
      <c r="D760" s="15"/>
      <c r="K760" s="17"/>
    </row>
    <row r="761" spans="4:11" x14ac:dyDescent="0.25">
      <c r="D761" s="15"/>
      <c r="K761" s="17"/>
    </row>
    <row r="762" spans="4:11" x14ac:dyDescent="0.25">
      <c r="D762" s="15"/>
      <c r="K762" s="17"/>
    </row>
    <row r="763" spans="4:11" x14ac:dyDescent="0.25">
      <c r="D763" s="15"/>
      <c r="K763" s="17"/>
    </row>
    <row r="764" spans="4:11" x14ac:dyDescent="0.25">
      <c r="D764" s="15"/>
      <c r="K764" s="17"/>
    </row>
    <row r="765" spans="4:11" x14ac:dyDescent="0.25">
      <c r="D765" s="15"/>
      <c r="K765" s="17"/>
    </row>
    <row r="766" spans="4:11" x14ac:dyDescent="0.25">
      <c r="D766" s="15"/>
      <c r="K766" s="17"/>
    </row>
    <row r="767" spans="4:11" x14ac:dyDescent="0.25">
      <c r="D767" s="15"/>
      <c r="K767" s="17"/>
    </row>
    <row r="768" spans="4:11" x14ac:dyDescent="0.25">
      <c r="D768" s="15"/>
      <c r="K768" s="17"/>
    </row>
    <row r="769" spans="4:11" x14ac:dyDescent="0.25">
      <c r="D769" s="15"/>
      <c r="K769" s="17"/>
    </row>
    <row r="770" spans="4:11" x14ac:dyDescent="0.25">
      <c r="D770" s="15"/>
      <c r="K770" s="17"/>
    </row>
    <row r="771" spans="4:11" x14ac:dyDescent="0.25">
      <c r="D771" s="15"/>
      <c r="K771" s="17"/>
    </row>
    <row r="772" spans="4:11" x14ac:dyDescent="0.25">
      <c r="D772" s="15"/>
      <c r="K772" s="17"/>
    </row>
    <row r="773" spans="4:11" x14ac:dyDescent="0.25">
      <c r="D773" s="15"/>
      <c r="K773" s="17"/>
    </row>
    <row r="774" spans="4:11" x14ac:dyDescent="0.25">
      <c r="D774" s="15"/>
      <c r="K774" s="17"/>
    </row>
    <row r="775" spans="4:11" x14ac:dyDescent="0.25">
      <c r="D775" s="15"/>
      <c r="K775" s="17"/>
    </row>
    <row r="776" spans="4:11" x14ac:dyDescent="0.25">
      <c r="D776" s="15"/>
      <c r="K776" s="17"/>
    </row>
    <row r="777" spans="4:11" x14ac:dyDescent="0.25">
      <c r="D777" s="15"/>
      <c r="K777" s="17"/>
    </row>
    <row r="778" spans="4:11" x14ac:dyDescent="0.25">
      <c r="D778" s="15"/>
      <c r="K778" s="17"/>
    </row>
    <row r="779" spans="4:11" x14ac:dyDescent="0.25">
      <c r="D779" s="15"/>
      <c r="K779" s="17"/>
    </row>
    <row r="780" spans="4:11" x14ac:dyDescent="0.25">
      <c r="D780" s="15"/>
      <c r="K780" s="17"/>
    </row>
    <row r="781" spans="4:11" x14ac:dyDescent="0.25">
      <c r="D781" s="15"/>
      <c r="K781" s="17"/>
    </row>
    <row r="782" spans="4:11" x14ac:dyDescent="0.25">
      <c r="D782" s="15"/>
      <c r="K782" s="17"/>
    </row>
    <row r="783" spans="4:11" x14ac:dyDescent="0.25">
      <c r="D783" s="15"/>
      <c r="K783" s="17"/>
    </row>
    <row r="784" spans="4:11" x14ac:dyDescent="0.25">
      <c r="D784" s="15"/>
      <c r="K784" s="17"/>
    </row>
    <row r="785" spans="4:11" x14ac:dyDescent="0.25">
      <c r="D785" s="15"/>
      <c r="K785" s="17"/>
    </row>
    <row r="786" spans="4:11" x14ac:dyDescent="0.25">
      <c r="D786" s="15"/>
      <c r="K786" s="17"/>
    </row>
    <row r="787" spans="4:11" x14ac:dyDescent="0.25">
      <c r="D787" s="15"/>
      <c r="K787" s="17"/>
    </row>
    <row r="788" spans="4:11" x14ac:dyDescent="0.25">
      <c r="D788" s="15"/>
      <c r="K788" s="17"/>
    </row>
    <row r="789" spans="4:11" x14ac:dyDescent="0.25">
      <c r="D789" s="15"/>
      <c r="K789" s="17"/>
    </row>
    <row r="790" spans="4:11" x14ac:dyDescent="0.25">
      <c r="D790" s="15"/>
      <c r="K790" s="17"/>
    </row>
    <row r="791" spans="4:11" x14ac:dyDescent="0.25">
      <c r="D791" s="15"/>
      <c r="K791" s="17"/>
    </row>
    <row r="792" spans="4:11" x14ac:dyDescent="0.25">
      <c r="D792" s="15"/>
      <c r="K792" s="17"/>
    </row>
    <row r="793" spans="4:11" x14ac:dyDescent="0.25">
      <c r="D793" s="15"/>
      <c r="K793" s="17"/>
    </row>
    <row r="794" spans="4:11" x14ac:dyDescent="0.25">
      <c r="D794" s="15"/>
      <c r="K794" s="17"/>
    </row>
    <row r="795" spans="4:11" x14ac:dyDescent="0.25">
      <c r="D795" s="15"/>
      <c r="K795" s="17"/>
    </row>
    <row r="796" spans="4:11" x14ac:dyDescent="0.25">
      <c r="D796" s="15"/>
      <c r="K796" s="17"/>
    </row>
    <row r="797" spans="4:11" x14ac:dyDescent="0.25">
      <c r="D797" s="15"/>
      <c r="K797" s="17"/>
    </row>
    <row r="798" spans="4:11" x14ac:dyDescent="0.25">
      <c r="D798" s="15"/>
      <c r="K798" s="17"/>
    </row>
    <row r="799" spans="4:11" x14ac:dyDescent="0.25">
      <c r="D799" s="15"/>
      <c r="K799" s="17"/>
    </row>
    <row r="800" spans="4:11" x14ac:dyDescent="0.25">
      <c r="D800" s="15"/>
      <c r="K800" s="17"/>
    </row>
    <row r="801" spans="4:11" x14ac:dyDescent="0.25">
      <c r="D801" s="15"/>
      <c r="K801" s="17"/>
    </row>
    <row r="802" spans="4:11" x14ac:dyDescent="0.25">
      <c r="D802" s="15"/>
      <c r="K802" s="17"/>
    </row>
    <row r="803" spans="4:11" x14ac:dyDescent="0.25">
      <c r="D803" s="15"/>
      <c r="K803" s="17"/>
    </row>
    <row r="804" spans="4:11" x14ac:dyDescent="0.25">
      <c r="D804" s="15"/>
      <c r="K804" s="17"/>
    </row>
    <row r="805" spans="4:11" x14ac:dyDescent="0.25">
      <c r="D805" s="15"/>
      <c r="K805" s="17"/>
    </row>
    <row r="806" spans="4:11" x14ac:dyDescent="0.25">
      <c r="D806" s="15"/>
      <c r="K806" s="17"/>
    </row>
    <row r="807" spans="4:11" x14ac:dyDescent="0.25">
      <c r="D807" s="15"/>
      <c r="K807" s="17"/>
    </row>
    <row r="808" spans="4:11" x14ac:dyDescent="0.25">
      <c r="D808" s="15"/>
      <c r="K808" s="17"/>
    </row>
    <row r="809" spans="4:11" x14ac:dyDescent="0.25">
      <c r="D809" s="15"/>
      <c r="K809" s="17"/>
    </row>
    <row r="810" spans="4:11" x14ac:dyDescent="0.25">
      <c r="D810" s="15"/>
      <c r="K810" s="17"/>
    </row>
    <row r="811" spans="4:11" x14ac:dyDescent="0.25">
      <c r="D811" s="15"/>
      <c r="K811" s="17"/>
    </row>
    <row r="812" spans="4:11" x14ac:dyDescent="0.25">
      <c r="D812" s="15"/>
      <c r="K812" s="17"/>
    </row>
    <row r="813" spans="4:11" x14ac:dyDescent="0.25">
      <c r="D813" s="15"/>
      <c r="K813" s="17"/>
    </row>
    <row r="814" spans="4:11" x14ac:dyDescent="0.25">
      <c r="D814" s="15"/>
      <c r="K814" s="17"/>
    </row>
    <row r="815" spans="4:11" x14ac:dyDescent="0.25">
      <c r="D815" s="15"/>
      <c r="K815" s="17"/>
    </row>
    <row r="816" spans="4:11" x14ac:dyDescent="0.25">
      <c r="D816" s="15"/>
      <c r="K816" s="17"/>
    </row>
    <row r="817" spans="4:11" x14ac:dyDescent="0.25">
      <c r="D817" s="15"/>
      <c r="K817" s="17"/>
    </row>
    <row r="818" spans="4:11" x14ac:dyDescent="0.25">
      <c r="D818" s="15"/>
      <c r="K818" s="17"/>
    </row>
    <row r="819" spans="4:11" x14ac:dyDescent="0.25">
      <c r="D819" s="15"/>
      <c r="K819" s="17"/>
    </row>
    <row r="820" spans="4:11" x14ac:dyDescent="0.25">
      <c r="D820" s="15"/>
      <c r="K820" s="17"/>
    </row>
    <row r="821" spans="4:11" x14ac:dyDescent="0.25">
      <c r="D821" s="15"/>
      <c r="K821" s="17"/>
    </row>
    <row r="822" spans="4:11" x14ac:dyDescent="0.25">
      <c r="D822" s="15"/>
      <c r="K822" s="17"/>
    </row>
    <row r="823" spans="4:11" x14ac:dyDescent="0.25">
      <c r="D823" s="15"/>
      <c r="K823" s="17"/>
    </row>
    <row r="824" spans="4:11" x14ac:dyDescent="0.25">
      <c r="D824" s="15"/>
      <c r="K824" s="17"/>
    </row>
    <row r="825" spans="4:11" x14ac:dyDescent="0.25">
      <c r="D825" s="15"/>
      <c r="K825" s="17"/>
    </row>
    <row r="826" spans="4:11" x14ac:dyDescent="0.25">
      <c r="D826" s="15"/>
      <c r="K826" s="17"/>
    </row>
    <row r="827" spans="4:11" x14ac:dyDescent="0.25">
      <c r="D827" s="15"/>
      <c r="K827" s="17"/>
    </row>
    <row r="828" spans="4:11" x14ac:dyDescent="0.25">
      <c r="D828" s="15"/>
      <c r="K828" s="17"/>
    </row>
    <row r="829" spans="4:11" x14ac:dyDescent="0.25">
      <c r="D829" s="15"/>
      <c r="K829" s="17"/>
    </row>
    <row r="830" spans="4:11" x14ac:dyDescent="0.25">
      <c r="D830" s="15"/>
      <c r="K830" s="17"/>
    </row>
    <row r="831" spans="4:11" x14ac:dyDescent="0.25">
      <c r="D831" s="15"/>
      <c r="K831" s="17"/>
    </row>
    <row r="832" spans="4:11" x14ac:dyDescent="0.25">
      <c r="D832" s="15"/>
      <c r="K832" s="17"/>
    </row>
    <row r="833" spans="4:11" x14ac:dyDescent="0.25">
      <c r="D833" s="15"/>
      <c r="K833" s="17"/>
    </row>
    <row r="834" spans="4:11" x14ac:dyDescent="0.25">
      <c r="D834" s="15"/>
      <c r="K834" s="17"/>
    </row>
    <row r="835" spans="4:11" x14ac:dyDescent="0.25">
      <c r="D835" s="15"/>
      <c r="K835" s="17"/>
    </row>
    <row r="836" spans="4:11" x14ac:dyDescent="0.25">
      <c r="D836" s="15"/>
      <c r="K836" s="17"/>
    </row>
    <row r="837" spans="4:11" x14ac:dyDescent="0.25">
      <c r="D837" s="15"/>
      <c r="K837" s="17"/>
    </row>
    <row r="838" spans="4:11" x14ac:dyDescent="0.25">
      <c r="D838" s="15"/>
      <c r="K838" s="17"/>
    </row>
    <row r="839" spans="4:11" x14ac:dyDescent="0.25">
      <c r="D839" s="15"/>
      <c r="K839" s="17"/>
    </row>
    <row r="840" spans="4:11" x14ac:dyDescent="0.25">
      <c r="D840" s="15"/>
      <c r="K840" s="17"/>
    </row>
    <row r="841" spans="4:11" x14ac:dyDescent="0.25">
      <c r="D841" s="15"/>
      <c r="K841" s="17"/>
    </row>
    <row r="842" spans="4:11" x14ac:dyDescent="0.25">
      <c r="D842" s="15"/>
      <c r="K842" s="17"/>
    </row>
    <row r="843" spans="4:11" x14ac:dyDescent="0.25">
      <c r="D843" s="15"/>
      <c r="K843" s="17"/>
    </row>
    <row r="844" spans="4:11" x14ac:dyDescent="0.25">
      <c r="D844" s="15"/>
      <c r="K844" s="17"/>
    </row>
  </sheetData>
  <sheetProtection formatCells="0" formatColumns="0" formatRows="0" sort="0" autoFilter="0" pivotTables="0"/>
  <mergeCells count="2">
    <mergeCell ref="A2:D2"/>
    <mergeCell ref="E2:K2"/>
  </mergeCells>
  <conditionalFormatting sqref="A3 D3:J3 L3">
    <cfRule type="duplicateValues" dxfId="20" priority="11"/>
  </conditionalFormatting>
  <conditionalFormatting sqref="A3">
    <cfRule type="duplicateValues" dxfId="19" priority="6"/>
  </conditionalFormatting>
  <conditionalFormatting sqref="B3">
    <cfRule type="duplicateValues" dxfId="18" priority="1"/>
    <cfRule type="duplicateValues" dxfId="17" priority="2"/>
  </conditionalFormatting>
  <conditionalFormatting sqref="C3">
    <cfRule type="duplicateValues" dxfId="16" priority="4"/>
    <cfRule type="duplicateValues" dxfId="15" priority="5"/>
  </conditionalFormatting>
  <conditionalFormatting sqref="K3">
    <cfRule type="duplicateValues" dxfId="14" priority="3"/>
  </conditionalFormatting>
  <pageMargins left="0.25" right="0.25" top="0.75" bottom="0.75" header="0.3" footer="0.3"/>
  <pageSetup paperSize="9" scale="8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RESUMO</vt:lpstr>
      <vt:lpstr>MATERIAL (AQUISIÇÕES)</vt:lpstr>
      <vt:lpstr>LOCAÇÕES DE IMÓVEL</vt:lpstr>
      <vt:lpstr>SERVIÇOS</vt:lpstr>
      <vt:lpstr>SOLUÇÕES DE TI</vt:lpstr>
      <vt:lpstr>OBRAS E SERVIÇOS DE ENGENHARIA</vt:lpstr>
      <vt:lpstr>'LOCAÇÕES DE IMÓVEL'!Titulos_de_impressao</vt:lpstr>
      <vt:lpstr>'MATERIAL (AQUISIÇÕES)'!Titulos_de_impressao</vt:lpstr>
      <vt:lpstr>'OBRAS E SERVIÇOS DE ENGENHARIA'!Titulos_de_impressao</vt:lpstr>
      <vt:lpstr>SERVIÇOS!Titulos_de_impressao</vt:lpstr>
      <vt:lpstr>'SOLUÇÕES DE TI'!Titulos_de_impressao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Douglas E. Machado</dc:creator>
  <cp:lastModifiedBy>Douglas</cp:lastModifiedBy>
  <cp:lastPrinted>2024-10-18T14:40:18Z</cp:lastPrinted>
  <dcterms:created xsi:type="dcterms:W3CDTF">2022-09-23T11:48:27Z</dcterms:created>
  <dcterms:modified xsi:type="dcterms:W3CDTF">2024-10-23T16:10:04Z</dcterms:modified>
</cp:coreProperties>
</file>